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Q:\Aleshia\Fall 2021 solutions\New folder\"/>
    </mc:Choice>
  </mc:AlternateContent>
  <xr:revisionPtr revIDLastSave="0" documentId="8_{CC3D2FAA-A0ED-4A5F-8602-00D4605EEDA1}" xr6:coauthVersionLast="47" xr6:coauthVersionMax="47" xr10:uidLastSave="{00000000-0000-0000-0000-000000000000}"/>
  <bookViews>
    <workbookView xWindow="384" yWindow="384" windowWidth="17280" windowHeight="8964" tabRatio="784" xr2:uid="{00000000-000D-0000-FFFF-FFFF00000000}"/>
  </bookViews>
  <sheets>
    <sheet name="Q1" sheetId="42" r:id="rId1"/>
    <sheet name="Q2" sheetId="46" r:id="rId2"/>
    <sheet name="Q3" sheetId="54" r:id="rId3"/>
    <sheet name="Q4" sheetId="48" r:id="rId4"/>
    <sheet name="Q5" sheetId="49" r:id="rId5"/>
    <sheet name="Q6" sheetId="50" r:id="rId6"/>
    <sheet name="Q7" sheetId="51" r:id="rId7"/>
    <sheet name="Q8" sheetId="45" r:id="rId8"/>
  </sheets>
  <definedNames>
    <definedName name="lamb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45" l="1"/>
  <c r="G35" i="45"/>
  <c r="G34" i="45"/>
  <c r="G33" i="45"/>
  <c r="G32" i="45"/>
  <c r="G31" i="45"/>
  <c r="E61" i="49"/>
  <c r="G69" i="45" l="1"/>
  <c r="F68" i="45"/>
  <c r="I127" i="48"/>
  <c r="H127" i="48"/>
  <c r="G127" i="48"/>
  <c r="F127" i="48"/>
  <c r="E127" i="48"/>
  <c r="D127" i="48"/>
  <c r="C127" i="48"/>
  <c r="I125" i="48"/>
  <c r="H125" i="48"/>
  <c r="G125" i="48"/>
  <c r="F125" i="48"/>
  <c r="E125" i="48"/>
  <c r="D125" i="48"/>
  <c r="C125" i="48"/>
  <c r="I123" i="48"/>
  <c r="H123" i="48"/>
  <c r="G123" i="48"/>
  <c r="F123" i="48"/>
  <c r="E123" i="48"/>
  <c r="D123" i="48"/>
  <c r="C123" i="48"/>
  <c r="I121" i="48"/>
  <c r="H121" i="48"/>
  <c r="G121" i="48"/>
  <c r="F121" i="48"/>
  <c r="E121" i="48"/>
  <c r="D121" i="48"/>
  <c r="C121" i="48"/>
  <c r="I119" i="48"/>
  <c r="H119" i="48"/>
  <c r="G119" i="48"/>
  <c r="F119" i="48"/>
  <c r="E119" i="48"/>
  <c r="D119" i="48"/>
  <c r="C119" i="48"/>
  <c r="I117" i="48"/>
  <c r="H117" i="48"/>
  <c r="G117" i="48"/>
  <c r="F117" i="48"/>
  <c r="E117" i="48"/>
  <c r="D117" i="48"/>
  <c r="C117" i="48"/>
  <c r="I115" i="48"/>
  <c r="H115" i="48"/>
  <c r="G115" i="48"/>
  <c r="F115" i="48"/>
  <c r="E115" i="48"/>
  <c r="D115" i="48"/>
  <c r="C115" i="48"/>
  <c r="I113" i="48"/>
  <c r="H113" i="48"/>
  <c r="G113" i="48"/>
  <c r="F113" i="48"/>
  <c r="E113" i="48"/>
  <c r="D113" i="48"/>
  <c r="C113" i="48"/>
  <c r="I111" i="48"/>
  <c r="H111" i="48"/>
  <c r="G111" i="48"/>
  <c r="F111" i="48"/>
  <c r="E111" i="48"/>
  <c r="D111" i="48"/>
  <c r="C111" i="48"/>
  <c r="I109" i="48"/>
  <c r="H109" i="48"/>
  <c r="G109" i="48"/>
  <c r="F109" i="48"/>
  <c r="E109" i="48"/>
  <c r="D109" i="48"/>
  <c r="C109" i="48"/>
  <c r="I107" i="48"/>
  <c r="H107" i="48"/>
  <c r="G107" i="48"/>
  <c r="F107" i="48"/>
  <c r="E107" i="48"/>
  <c r="D107" i="48"/>
  <c r="C107" i="48"/>
  <c r="I105" i="48"/>
  <c r="H105" i="48"/>
  <c r="G105" i="48"/>
  <c r="F105" i="48"/>
  <c r="E105" i="48"/>
  <c r="D105" i="48"/>
  <c r="C105" i="48"/>
  <c r="I103" i="48"/>
  <c r="H103" i="48"/>
  <c r="G103" i="48"/>
  <c r="F103" i="48"/>
  <c r="E103" i="48"/>
  <c r="D103" i="48"/>
  <c r="C103" i="48"/>
  <c r="C38" i="42" l="1"/>
  <c r="H40" i="48"/>
  <c r="G40" i="48"/>
  <c r="F40" i="48"/>
  <c r="E40" i="48"/>
  <c r="D40" i="48"/>
  <c r="C40" i="48"/>
  <c r="B23" i="46" l="1"/>
  <c r="E69" i="45" l="1"/>
  <c r="D69" i="45"/>
  <c r="E68" i="45"/>
  <c r="G68" i="45" s="1"/>
  <c r="H68" i="45" s="1"/>
  <c r="D68" i="45"/>
  <c r="H38" i="45"/>
  <c r="K33" i="45"/>
  <c r="K32" i="45"/>
  <c r="K31" i="45"/>
  <c r="C36" i="45"/>
  <c r="C35" i="45"/>
  <c r="C34" i="45"/>
  <c r="C33" i="45"/>
  <c r="C32" i="45"/>
  <c r="C31" i="45"/>
  <c r="B36" i="45"/>
  <c r="D36" i="45" s="1"/>
  <c r="B35" i="45"/>
  <c r="B34" i="45"/>
  <c r="D34" i="45" s="1"/>
  <c r="B33" i="45"/>
  <c r="B32" i="45"/>
  <c r="B31" i="45"/>
  <c r="D31" i="45" s="1"/>
  <c r="E31" i="45" l="1"/>
  <c r="F31" i="45" s="1"/>
  <c r="F69" i="45"/>
  <c r="H69" i="45" s="1"/>
  <c r="E36" i="45"/>
  <c r="F36" i="45" s="1"/>
  <c r="E34" i="45"/>
  <c r="F34" i="45" s="1"/>
  <c r="D33" i="45"/>
  <c r="E33" i="45" s="1"/>
  <c r="F33" i="45" s="1"/>
  <c r="D32" i="45"/>
  <c r="E32" i="45" s="1"/>
  <c r="F32" i="45" s="1"/>
  <c r="D35" i="45"/>
  <c r="E35" i="45" s="1"/>
  <c r="F35" i="45" s="1"/>
  <c r="D21" i="51" l="1"/>
  <c r="D22" i="51"/>
  <c r="D23" i="51"/>
  <c r="D24" i="51"/>
  <c r="D25" i="51"/>
  <c r="C15" i="51"/>
  <c r="D15" i="51"/>
  <c r="C19" i="51"/>
  <c r="C18" i="51"/>
  <c r="C17" i="51"/>
  <c r="C16" i="51"/>
  <c r="C24" i="51"/>
  <c r="D17" i="51"/>
  <c r="D19" i="51"/>
  <c r="C20" i="51"/>
  <c r="C22" i="51"/>
  <c r="C34" i="51"/>
  <c r="C32" i="51"/>
  <c r="C48" i="50"/>
  <c r="C47" i="50"/>
  <c r="F42" i="50"/>
  <c r="E42" i="50"/>
  <c r="D42" i="50"/>
  <c r="E44" i="49" l="1"/>
  <c r="E42" i="49"/>
  <c r="D42" i="49"/>
  <c r="C42" i="49"/>
  <c r="B44" i="49"/>
  <c r="B60" i="49" s="1"/>
  <c r="B41" i="49"/>
  <c r="B57" i="49" s="1"/>
  <c r="B39" i="49"/>
  <c r="B54" i="49" s="1"/>
  <c r="D32" i="49"/>
  <c r="G29" i="49"/>
  <c r="F29" i="49"/>
  <c r="E29" i="49"/>
  <c r="I29" i="49" s="1"/>
  <c r="D29" i="49"/>
  <c r="C44" i="49" s="1"/>
  <c r="C29" i="49"/>
  <c r="B29" i="49"/>
  <c r="G28" i="49"/>
  <c r="F28" i="49"/>
  <c r="E28" i="49"/>
  <c r="D28" i="49"/>
  <c r="C28" i="49"/>
  <c r="J28" i="49" s="1"/>
  <c r="B28" i="49"/>
  <c r="B43" i="49" s="1"/>
  <c r="B59" i="49" s="1"/>
  <c r="G27" i="49"/>
  <c r="F27" i="49"/>
  <c r="E27" i="49"/>
  <c r="I27" i="49" s="1"/>
  <c r="D27" i="49"/>
  <c r="C27" i="49"/>
  <c r="K27" i="49" s="1"/>
  <c r="B27" i="49"/>
  <c r="B42" i="49" s="1"/>
  <c r="B58" i="49" s="1"/>
  <c r="G26" i="49"/>
  <c r="F26" i="49"/>
  <c r="E26" i="49"/>
  <c r="D26" i="49"/>
  <c r="C26" i="49"/>
  <c r="B26" i="49"/>
  <c r="H28" i="49" l="1"/>
  <c r="C43" i="49"/>
  <c r="E43" i="49"/>
  <c r="D43" i="49"/>
  <c r="D45" i="49" s="1"/>
  <c r="J26" i="49"/>
  <c r="I28" i="49"/>
  <c r="K28" i="49"/>
  <c r="C41" i="49"/>
  <c r="C45" i="49" s="1"/>
  <c r="D41" i="49"/>
  <c r="H29" i="49"/>
  <c r="C60" i="49" s="1"/>
  <c r="J29" i="49"/>
  <c r="E41" i="49"/>
  <c r="E45" i="49" s="1"/>
  <c r="D44" i="49"/>
  <c r="E32" i="49"/>
  <c r="H26" i="49"/>
  <c r="J27" i="49"/>
  <c r="F32" i="49"/>
  <c r="K26" i="49"/>
  <c r="K29" i="49"/>
  <c r="H27" i="49"/>
  <c r="C58" i="49" s="1"/>
  <c r="G32" i="49"/>
  <c r="I26" i="49"/>
  <c r="C59" i="49" l="1"/>
  <c r="F33" i="49"/>
  <c r="F34" i="49" s="1"/>
  <c r="E33" i="49"/>
  <c r="E34" i="49" s="1"/>
  <c r="C57" i="49"/>
  <c r="C61" i="49" s="1"/>
  <c r="G33" i="49"/>
  <c r="G34" i="49" s="1"/>
  <c r="D33" i="49"/>
  <c r="D34" i="49" s="1"/>
  <c r="C64" i="49" l="1"/>
  <c r="C65" i="49" s="1"/>
  <c r="A104" i="48"/>
  <c r="A106" i="48" s="1"/>
  <c r="A108" i="48" s="1"/>
  <c r="A110" i="48" s="1"/>
  <c r="A112" i="48" s="1"/>
  <c r="A114" i="48" s="1"/>
  <c r="A116" i="48" s="1"/>
  <c r="A118" i="48" s="1"/>
  <c r="A120" i="48" s="1"/>
  <c r="A122" i="48" s="1"/>
  <c r="A124" i="48" s="1"/>
  <c r="A126" i="48" s="1"/>
  <c r="A128" i="48" s="1"/>
  <c r="A103" i="48"/>
  <c r="A105" i="48" s="1"/>
  <c r="A107" i="48" s="1"/>
  <c r="A109" i="48" s="1"/>
  <c r="A111" i="48" s="1"/>
  <c r="A113" i="48" s="1"/>
  <c r="A115" i="48" s="1"/>
  <c r="A117" i="48" s="1"/>
  <c r="A119" i="48" s="1"/>
  <c r="A121" i="48" s="1"/>
  <c r="A123" i="48" s="1"/>
  <c r="A125" i="48" s="1"/>
  <c r="A127" i="48" s="1"/>
  <c r="I75" i="48"/>
  <c r="I84" i="48" s="1"/>
  <c r="I101" i="48" s="1"/>
  <c r="H76" i="48"/>
  <c r="H75" i="48"/>
  <c r="H84" i="48" s="1"/>
  <c r="H101" i="48" s="1"/>
  <c r="G77" i="48"/>
  <c r="G76" i="48"/>
  <c r="G75" i="48"/>
  <c r="F78" i="48"/>
  <c r="F77" i="48"/>
  <c r="F76" i="48"/>
  <c r="F75" i="48"/>
  <c r="E79" i="48"/>
  <c r="E78" i="48"/>
  <c r="E77" i="48"/>
  <c r="E76" i="48"/>
  <c r="E75" i="48"/>
  <c r="D80" i="48"/>
  <c r="D79" i="48"/>
  <c r="D78" i="48"/>
  <c r="D77" i="48"/>
  <c r="D76" i="48"/>
  <c r="D75" i="48"/>
  <c r="C81" i="48"/>
  <c r="C80" i="48"/>
  <c r="C79" i="48"/>
  <c r="C78" i="48"/>
  <c r="C77" i="48"/>
  <c r="C76" i="48"/>
  <c r="C75" i="48"/>
  <c r="E56" i="48"/>
  <c r="E55" i="48"/>
  <c r="E54" i="48"/>
  <c r="E53" i="48"/>
  <c r="E52" i="48"/>
  <c r="E57" i="48" s="1"/>
  <c r="H32" i="48"/>
  <c r="G33" i="48"/>
  <c r="G32" i="48"/>
  <c r="F34" i="48"/>
  <c r="F33" i="48"/>
  <c r="F32" i="48"/>
  <c r="E35" i="48"/>
  <c r="E34" i="48"/>
  <c r="E33" i="48"/>
  <c r="E32" i="48"/>
  <c r="D36" i="48"/>
  <c r="D35" i="48"/>
  <c r="D34" i="48"/>
  <c r="D33" i="48"/>
  <c r="D32" i="48"/>
  <c r="C37" i="48"/>
  <c r="C36" i="48"/>
  <c r="C35" i="48"/>
  <c r="C34" i="48"/>
  <c r="C33" i="48"/>
  <c r="C32" i="48"/>
  <c r="B37" i="48"/>
  <c r="B36" i="48"/>
  <c r="B35" i="48"/>
  <c r="B34" i="48"/>
  <c r="B33" i="48"/>
  <c r="B32" i="48"/>
  <c r="H31" i="48"/>
  <c r="G31" i="48"/>
  <c r="F31" i="48"/>
  <c r="E31" i="48"/>
  <c r="D31" i="48"/>
  <c r="C31" i="48"/>
  <c r="F84" i="48" l="1"/>
  <c r="F101" i="48" s="1"/>
  <c r="C84" i="48"/>
  <c r="C101" i="48" s="1"/>
  <c r="E84" i="48"/>
  <c r="E101" i="48" s="1"/>
  <c r="G84" i="48"/>
  <c r="G101" i="48" s="1"/>
  <c r="D84" i="48"/>
  <c r="D101" i="48" l="1"/>
  <c r="B89" i="48"/>
  <c r="D102" i="48"/>
  <c r="I102" i="48"/>
  <c r="H102" i="48"/>
  <c r="G102" i="48"/>
  <c r="F102" i="48"/>
  <c r="E102" i="48"/>
  <c r="G104" i="48" l="1"/>
  <c r="I104" i="48"/>
  <c r="H104" i="48"/>
  <c r="E104" i="48"/>
  <c r="D104" i="48"/>
  <c r="F104" i="48"/>
  <c r="G106" i="48" l="1"/>
  <c r="F106" i="48"/>
  <c r="D106" i="48"/>
  <c r="I106" i="48"/>
  <c r="H106" i="48"/>
  <c r="E106" i="48"/>
  <c r="H108" i="48" l="1"/>
  <c r="G108" i="48"/>
  <c r="I108" i="48"/>
  <c r="F108" i="48"/>
  <c r="E108" i="48"/>
  <c r="D108" i="48"/>
  <c r="G110" i="48" l="1"/>
  <c r="E110" i="48"/>
  <c r="D110" i="48"/>
  <c r="H110" i="48"/>
  <c r="F110" i="48"/>
  <c r="I110" i="48"/>
  <c r="D112" i="48" l="1"/>
  <c r="G112" i="48"/>
  <c r="H112" i="48"/>
  <c r="F112" i="48"/>
  <c r="I112" i="48"/>
  <c r="E112" i="48"/>
  <c r="E114" i="48" l="1"/>
  <c r="D114" i="48"/>
  <c r="G114" i="48"/>
  <c r="F114" i="48"/>
  <c r="I114" i="48"/>
  <c r="H114" i="48"/>
  <c r="G116" i="48" l="1"/>
  <c r="F116" i="48"/>
  <c r="I116" i="48"/>
  <c r="D116" i="48"/>
  <c r="H116" i="48"/>
  <c r="E116" i="48"/>
  <c r="D118" i="48" l="1"/>
  <c r="E118" i="48"/>
  <c r="G118" i="48"/>
  <c r="I118" i="48"/>
  <c r="H118" i="48"/>
  <c r="F118" i="48"/>
  <c r="D120" i="48" l="1"/>
  <c r="H120" i="48"/>
  <c r="F120" i="48"/>
  <c r="G120" i="48"/>
  <c r="E120" i="48"/>
  <c r="I120" i="48"/>
  <c r="D122" i="48" l="1"/>
  <c r="F122" i="48"/>
  <c r="H122" i="48"/>
  <c r="G122" i="48"/>
  <c r="I122" i="48"/>
  <c r="E122" i="48"/>
  <c r="G124" i="48" l="1"/>
  <c r="D124" i="48"/>
  <c r="E124" i="48"/>
  <c r="F124" i="48"/>
  <c r="I124" i="48"/>
  <c r="H124" i="48"/>
  <c r="G126" i="48" l="1"/>
  <c r="D126" i="48"/>
  <c r="F126" i="48"/>
  <c r="E126" i="48"/>
  <c r="I126" i="48"/>
  <c r="H126" i="48"/>
  <c r="D128" i="48" l="1"/>
  <c r="E128" i="48"/>
  <c r="G128" i="48"/>
  <c r="H128" i="48"/>
  <c r="I128" i="48"/>
  <c r="F128" i="48"/>
  <c r="D44" i="54" l="1"/>
  <c r="D43" i="54"/>
  <c r="D42" i="54"/>
  <c r="D41" i="54"/>
  <c r="D40" i="54"/>
  <c r="D39" i="54"/>
  <c r="C42" i="54"/>
  <c r="C41" i="54"/>
  <c r="C40" i="54"/>
  <c r="C39" i="54"/>
  <c r="B42" i="54"/>
  <c r="B41" i="54"/>
  <c r="B40" i="54"/>
  <c r="B39" i="54"/>
  <c r="C25" i="46" l="1"/>
  <c r="B17" i="46"/>
  <c r="D52" i="42"/>
  <c r="D51" i="42"/>
  <c r="D50" i="42"/>
  <c r="C52" i="42"/>
  <c r="F52" i="42" s="1"/>
  <c r="C51" i="42"/>
  <c r="C50" i="42"/>
  <c r="F50" i="42" s="1"/>
  <c r="I44" i="42"/>
  <c r="H44" i="42"/>
  <c r="G44" i="42"/>
  <c r="F44" i="42"/>
  <c r="E44" i="42"/>
  <c r="E50" i="42" l="1"/>
  <c r="E51" i="42"/>
  <c r="E53" i="42"/>
  <c r="D55" i="42" s="1"/>
  <c r="D58" i="42" s="1"/>
  <c r="E52" i="42"/>
  <c r="F51" i="42"/>
  <c r="F53" i="42" s="1"/>
  <c r="C44" i="42"/>
  <c r="D56" i="42" l="1"/>
  <c r="D59" i="42" s="1"/>
  <c r="D60" i="42" s="1"/>
  <c r="B7" i="42" l="1"/>
  <c r="J17" i="54"/>
  <c r="C31" i="54" s="1"/>
  <c r="J16" i="54"/>
  <c r="C30" i="54" s="1"/>
  <c r="K15" i="54" s="1"/>
  <c r="H15" i="54" s="1"/>
  <c r="G15" i="54" s="1"/>
  <c r="I16" i="54"/>
  <c r="J15" i="54"/>
  <c r="J14" i="54"/>
  <c r="C29" i="54" s="1"/>
  <c r="I14" i="54"/>
  <c r="J13" i="54"/>
  <c r="I13" i="54"/>
  <c r="J12" i="54"/>
  <c r="J11" i="54"/>
  <c r="C28" i="54" s="1"/>
  <c r="I11" i="54"/>
  <c r="J10" i="54"/>
  <c r="I10" i="54"/>
  <c r="J9" i="54"/>
  <c r="I9" i="54"/>
  <c r="J8" i="54"/>
  <c r="K9" i="54" l="1"/>
  <c r="H9" i="54" s="1"/>
  <c r="G9" i="54" s="1"/>
  <c r="K8" i="54"/>
  <c r="H8" i="54" s="1"/>
  <c r="G8" i="54" s="1"/>
  <c r="K10" i="54"/>
  <c r="H10" i="54" s="1"/>
  <c r="G10" i="54" s="1"/>
  <c r="K11" i="54"/>
  <c r="H11" i="54" s="1"/>
  <c r="G11" i="54" s="1"/>
  <c r="K12" i="54"/>
  <c r="H12" i="54" s="1"/>
  <c r="G12" i="54" s="1"/>
  <c r="K13" i="54"/>
  <c r="H13" i="54" s="1"/>
  <c r="G13" i="54" s="1"/>
  <c r="K14" i="54"/>
  <c r="H14" i="54" s="1"/>
  <c r="G14" i="54" s="1"/>
  <c r="K17" i="54"/>
  <c r="H17" i="54" s="1"/>
  <c r="G17" i="54" s="1"/>
  <c r="K16" i="54"/>
  <c r="H16" i="54" s="1"/>
  <c r="G16" i="54" s="1"/>
  <c r="G18" i="54" l="1"/>
  <c r="L15" i="54" s="1"/>
  <c r="L10" i="54"/>
  <c r="L13" i="54" l="1"/>
  <c r="L16" i="54"/>
  <c r="L8" i="54"/>
  <c r="L11" i="54"/>
  <c r="L12" i="54"/>
  <c r="L14" i="54"/>
  <c r="L9" i="54"/>
  <c r="L17" i="54"/>
  <c r="H35" i="45"/>
  <c r="H36" i="45"/>
  <c r="H32" i="45"/>
  <c r="H33" i="45"/>
  <c r="H31" i="45"/>
  <c r="H34" i="45"/>
  <c r="H37" i="45" l="1"/>
  <c r="H39" i="45" s="1"/>
  <c r="I68" i="45" s="1"/>
  <c r="I69" i="45" s="1"/>
  <c r="I70" i="45" s="1"/>
</calcChain>
</file>

<file path=xl/sharedStrings.xml><?xml version="1.0" encoding="utf-8"?>
<sst xmlns="http://schemas.openxmlformats.org/spreadsheetml/2006/main" count="464" uniqueCount="305">
  <si>
    <t>(b)</t>
  </si>
  <si>
    <t>(c)</t>
  </si>
  <si>
    <t>(d)</t>
  </si>
  <si>
    <t>AY</t>
  </si>
  <si>
    <t>Increment</t>
  </si>
  <si>
    <t>Development Year</t>
  </si>
  <si>
    <t>Probability</t>
  </si>
  <si>
    <t>(e)</t>
  </si>
  <si>
    <t>Be sure that it is possible to follow your formulas and that your answers are clearly indicated.</t>
  </si>
  <si>
    <t>From (months)</t>
  </si>
  <si>
    <t>Accident Year</t>
  </si>
  <si>
    <t>Accident Year Total</t>
  </si>
  <si>
    <t>Diagonal 
Age</t>
  </si>
  <si>
    <t>Question 7</t>
  </si>
  <si>
    <t>Question 8</t>
  </si>
  <si>
    <t>Question 6</t>
  </si>
  <si>
    <t>Question 5</t>
  </si>
  <si>
    <t>Question 4</t>
  </si>
  <si>
    <t>Question 3</t>
  </si>
  <si>
    <t>Question 2</t>
  </si>
  <si>
    <t>Question 1</t>
  </si>
  <si>
    <t>(a)</t>
  </si>
  <si>
    <t>Answer in the space below</t>
  </si>
  <si>
    <t>•</t>
  </si>
  <si>
    <t>Sigma-Squared</t>
  </si>
  <si>
    <t>(i)</t>
  </si>
  <si>
    <t>(ii)</t>
  </si>
  <si>
    <t>(iii)</t>
  </si>
  <si>
    <t>Coefficients of Variation</t>
  </si>
  <si>
    <t>Claims are assumed to be normally distributed.</t>
  </si>
  <si>
    <t>G at the beginning of the interval</t>
  </si>
  <si>
    <r>
      <t>σ</t>
    </r>
    <r>
      <rPr>
        <b/>
        <i/>
        <vertAlign val="superscript"/>
        <sz val="12"/>
        <rFont val="Times New Roman"/>
        <family val="1"/>
      </rPr>
      <t>2</t>
    </r>
  </si>
  <si>
    <t>For your convenience</t>
  </si>
  <si>
    <t>G at the 
end of the interval</t>
  </si>
  <si>
    <t>This results in a distribution with:</t>
  </si>
  <si>
    <t>• Mean</t>
  </si>
  <si>
    <t>• Variance</t>
  </si>
  <si>
    <t>Loss sizes are independent of one another and independent of the number of losses.</t>
  </si>
  <si>
    <t>Aggregate Losses (billions)</t>
  </si>
  <si>
    <r>
      <t>(</t>
    </r>
    <r>
      <rPr>
        <i/>
        <sz val="12"/>
        <color theme="8" tint="-0.499984740745262"/>
        <rFont val="Times New Roman"/>
        <family val="1"/>
      </rPr>
      <t>2 points</t>
    </r>
    <r>
      <rPr>
        <sz val="12"/>
        <color theme="8" tint="-0.499984740745262"/>
        <rFont val="Times New Roman"/>
        <family val="1"/>
      </rPr>
      <t>)  Calculate the probability that aggregate losses will be 5 billion.</t>
    </r>
  </si>
  <si>
    <r>
      <t>(</t>
    </r>
    <r>
      <rPr>
        <i/>
        <sz val="12"/>
        <color theme="8" tint="-0.499984740745262"/>
        <rFont val="Times New Roman"/>
        <family val="1"/>
      </rPr>
      <t>1.5 points</t>
    </r>
    <r>
      <rPr>
        <sz val="12"/>
        <color theme="8" tint="-0.499984740745262"/>
        <rFont val="Times New Roman"/>
        <family val="1"/>
      </rPr>
      <t>)  Calculate the mean and coefficient of variation of aggregate catastrophe losses.</t>
    </r>
  </si>
  <si>
    <r>
      <t>(</t>
    </r>
    <r>
      <rPr>
        <i/>
        <sz val="12"/>
        <color theme="8" tint="-0.499984740745262"/>
        <rFont val="Times New Roman"/>
        <family val="1"/>
      </rPr>
      <t>0.5 points</t>
    </r>
    <r>
      <rPr>
        <sz val="12"/>
        <color theme="8" tint="-0.499984740745262"/>
        <rFont val="Times New Roman"/>
        <family val="1"/>
      </rPr>
      <t>)  Identify one disadvantage of using a recursive formula to calculate aggregate distribution probabilities.</t>
    </r>
  </si>
  <si>
    <t>Loss Size 
(billions)</t>
  </si>
  <si>
    <r>
      <t>(</t>
    </r>
    <r>
      <rPr>
        <i/>
        <sz val="12"/>
        <color theme="8" tint="-0.499984740745262"/>
        <rFont val="Times New Roman"/>
        <family val="1"/>
      </rPr>
      <t>4 points</t>
    </r>
    <r>
      <rPr>
        <sz val="12"/>
        <color theme="8" tint="-0.499984740745262"/>
        <rFont val="Times New Roman"/>
        <family val="1"/>
      </rPr>
      <t xml:space="preserve">)  You are applying the Target Total Rate of Return model and are given the following information:   </t>
    </r>
  </si>
  <si>
    <t>Risk-free rate</t>
  </si>
  <si>
    <t>Insurer's beta</t>
  </si>
  <si>
    <t>Market risk premium</t>
  </si>
  <si>
    <t>Premiums</t>
  </si>
  <si>
    <t>Owner's equity</t>
  </si>
  <si>
    <t>Investable assets</t>
  </si>
  <si>
    <t>Insurer's investment return</t>
  </si>
  <si>
    <r>
      <t>(</t>
    </r>
    <r>
      <rPr>
        <i/>
        <sz val="12"/>
        <color theme="8" tint="-0.499984740745262"/>
        <rFont val="Times New Roman"/>
        <family val="1"/>
      </rPr>
      <t>1 point</t>
    </r>
    <r>
      <rPr>
        <sz val="12"/>
        <color theme="8" tint="-0.499984740745262"/>
        <rFont val="Times New Roman"/>
        <family val="1"/>
      </rPr>
      <t>)  Calculate the target total rate of return.</t>
    </r>
  </si>
  <si>
    <r>
      <t>(</t>
    </r>
    <r>
      <rPr>
        <i/>
        <sz val="12"/>
        <color theme="8" tint="-0.499984740745262"/>
        <rFont val="Times New Roman"/>
        <family val="1"/>
      </rPr>
      <t>1.5 points</t>
    </r>
    <r>
      <rPr>
        <sz val="12"/>
        <color theme="8" tint="-0.499984740745262"/>
        <rFont val="Times New Roman"/>
        <family val="1"/>
      </rPr>
      <t>)  Calculate the underwriting profit margin.</t>
    </r>
  </si>
  <si>
    <r>
      <t>(</t>
    </r>
    <r>
      <rPr>
        <i/>
        <sz val="12"/>
        <color theme="8" tint="-0.499984740745262"/>
        <rFont val="Times New Roman"/>
        <family val="1"/>
      </rPr>
      <t>1.5 points</t>
    </r>
    <r>
      <rPr>
        <sz val="12"/>
        <color theme="8" tint="-0.499984740745262"/>
        <rFont val="Times New Roman"/>
        <family val="1"/>
      </rPr>
      <t xml:space="preserve">)  Identify three differences in how Fairley’s model determines </t>
    </r>
    <r>
      <rPr>
        <i/>
        <sz val="12"/>
        <color theme="8" tint="-0.499984740745262"/>
        <rFont val="Times New Roman"/>
        <family val="1"/>
      </rPr>
      <t>UPM</t>
    </r>
    <r>
      <rPr>
        <sz val="12"/>
        <color theme="8" tint="-0.499984740745262"/>
        <rFont val="Times New Roman"/>
        <family val="1"/>
      </rPr>
      <t xml:space="preserve"> compared to the </t>
    </r>
  </si>
  <si>
    <t>Target Total Rate of Return model.</t>
  </si>
  <si>
    <r>
      <t>An alternative method to obtain the underwriting profit margin (</t>
    </r>
    <r>
      <rPr>
        <i/>
        <sz val="12"/>
        <color theme="8" tint="-0.499984740745262"/>
        <rFont val="Times New Roman"/>
        <family val="1"/>
      </rPr>
      <t>UPM</t>
    </r>
    <r>
      <rPr>
        <sz val="12"/>
        <color theme="8" tint="-0.499984740745262"/>
        <rFont val="Times New Roman"/>
        <family val="1"/>
      </rPr>
      <t>) is via Fairley’s CAPM model.</t>
    </r>
  </si>
  <si>
    <t>The formula is</t>
  </si>
  <si>
    <r>
      <rPr>
        <i/>
        <sz val="12"/>
        <color theme="8" tint="-0.499984740745262"/>
        <rFont val="Times New Roman"/>
        <family val="1"/>
      </rPr>
      <t>UPM</t>
    </r>
    <r>
      <rPr>
        <sz val="12"/>
        <color theme="8" tint="-0.499984740745262"/>
        <rFont val="Times New Roman"/>
        <family val="1"/>
      </rPr>
      <t xml:space="preserve"> = −</t>
    </r>
    <r>
      <rPr>
        <i/>
        <sz val="12"/>
        <color theme="8" tint="-0.499984740745262"/>
        <rFont val="Times New Roman"/>
        <family val="1"/>
      </rPr>
      <t>kR</t>
    </r>
    <r>
      <rPr>
        <i/>
        <vertAlign val="subscript"/>
        <sz val="12"/>
        <color theme="8" tint="-0.499984740745262"/>
        <rFont val="Times New Roman"/>
        <family val="1"/>
      </rPr>
      <t>f</t>
    </r>
    <r>
      <rPr>
        <sz val="12"/>
        <color theme="8" tint="-0.499984740745262"/>
        <rFont val="Times New Roman"/>
        <family val="1"/>
      </rPr>
      <t xml:space="preserve"> +</t>
    </r>
    <r>
      <rPr>
        <i/>
        <sz val="12"/>
        <color theme="8" tint="-0.499984740745262"/>
        <rFont val="Times New Roman"/>
        <family val="1"/>
      </rPr>
      <t xml:space="preserve"> β</t>
    </r>
    <r>
      <rPr>
        <i/>
        <vertAlign val="subscript"/>
        <sz val="12"/>
        <color theme="8" tint="-0.499984740745262"/>
        <rFont val="Times New Roman"/>
        <family val="1"/>
      </rPr>
      <t>u</t>
    </r>
    <r>
      <rPr>
        <sz val="12"/>
        <color theme="8" tint="-0.499984740745262"/>
        <rFont val="Times New Roman"/>
        <family val="1"/>
      </rPr>
      <t>[</t>
    </r>
    <r>
      <rPr>
        <i/>
        <sz val="12"/>
        <color theme="8" tint="-0.499984740745262"/>
        <rFont val="Times New Roman"/>
        <family val="1"/>
      </rPr>
      <t>E</t>
    </r>
    <r>
      <rPr>
        <sz val="12"/>
        <color theme="8" tint="-0.499984740745262"/>
        <rFont val="Times New Roman"/>
        <family val="1"/>
      </rPr>
      <t>(</t>
    </r>
    <r>
      <rPr>
        <i/>
        <sz val="12"/>
        <color theme="8" tint="-0.499984740745262"/>
        <rFont val="Times New Roman"/>
        <family val="1"/>
      </rPr>
      <t>R</t>
    </r>
    <r>
      <rPr>
        <i/>
        <vertAlign val="subscript"/>
        <sz val="12"/>
        <color theme="8" tint="-0.499984740745262"/>
        <rFont val="Times New Roman"/>
        <family val="1"/>
      </rPr>
      <t>m</t>
    </r>
    <r>
      <rPr>
        <sz val="12"/>
        <color theme="8" tint="-0.499984740745262"/>
        <rFont val="Times New Roman"/>
        <family val="1"/>
      </rPr>
      <t xml:space="preserve">) − </t>
    </r>
    <r>
      <rPr>
        <i/>
        <sz val="12"/>
        <color theme="8" tint="-0.499984740745262"/>
        <rFont val="Times New Roman"/>
        <family val="1"/>
      </rPr>
      <t>R</t>
    </r>
    <r>
      <rPr>
        <i/>
        <vertAlign val="subscript"/>
        <sz val="12"/>
        <color theme="8" tint="-0.499984740745262"/>
        <rFont val="Times New Roman"/>
        <family val="1"/>
      </rPr>
      <t>f</t>
    </r>
    <r>
      <rPr>
        <sz val="12"/>
        <color theme="8" tint="-0.499984740745262"/>
        <rFont val="Times New Roman"/>
        <family val="1"/>
      </rPr>
      <t>]</t>
    </r>
  </si>
  <si>
    <t>ULT</t>
  </si>
  <si>
    <r>
      <t>(</t>
    </r>
    <r>
      <rPr>
        <i/>
        <sz val="12"/>
        <color theme="8" tint="-0.499984740745262"/>
        <rFont val="Times New Roman"/>
        <family val="1"/>
      </rPr>
      <t>5 points</t>
    </r>
    <r>
      <rPr>
        <sz val="12"/>
        <color theme="8" tint="-0.499984740745262"/>
        <rFont val="Times New Roman"/>
        <family val="1"/>
      </rPr>
      <t>)  You are given the following data extracted from a triangle of cumulative paid losses:</t>
    </r>
  </si>
  <si>
    <t>r</t>
  </si>
  <si>
    <t>Expected increment</t>
  </si>
  <si>
    <t>Normalized residual</t>
  </si>
  <si>
    <t xml:space="preserve">You apply Clark’s stochastic reserving model using the LDF method and an exponential </t>
  </si>
  <si>
    <t>Plot of normalized residuals against increment age</t>
  </si>
  <si>
    <t>ULT2017</t>
  </si>
  <si>
    <t>ULT2018</t>
  </si>
  <si>
    <t>ULT2019</t>
  </si>
  <si>
    <r>
      <t>(</t>
    </r>
    <r>
      <rPr>
        <i/>
        <sz val="12"/>
        <color theme="8" tint="-0.499984740745262"/>
        <rFont val="Times New Roman"/>
        <family val="1"/>
      </rPr>
      <t>1 point</t>
    </r>
    <r>
      <rPr>
        <sz val="12"/>
        <color theme="8" tint="-0.499984740745262"/>
        <rFont val="Times New Roman"/>
        <family val="1"/>
      </rPr>
      <t>)  Estimate the process standard deviation of the loss reserve for all accident years combined.</t>
    </r>
  </si>
  <si>
    <r>
      <t>(</t>
    </r>
    <r>
      <rPr>
        <i/>
        <sz val="12"/>
        <color theme="8" tint="-0.499984740745262"/>
        <rFont val="Times New Roman"/>
        <family val="1"/>
      </rPr>
      <t>0.5 points</t>
    </r>
    <r>
      <rPr>
        <sz val="12"/>
        <color theme="8" tint="-0.499984740745262"/>
        <rFont val="Times New Roman"/>
        <family val="1"/>
      </rPr>
      <t>)  Describe how the graph should appear if the model assumptions are satisfied.</t>
    </r>
  </si>
  <si>
    <t>Ultimate</t>
  </si>
  <si>
    <t>Answer in the space below—Graph is to the right</t>
  </si>
  <si>
    <r>
      <t xml:space="preserve">distribution with cumulative distribution function </t>
    </r>
    <r>
      <rPr>
        <i/>
        <sz val="12"/>
        <color theme="8" tint="-0.499984740745262"/>
        <rFont val="Times New Roman"/>
        <family val="1"/>
      </rPr>
      <t>G</t>
    </r>
    <r>
      <rPr>
        <sz val="12"/>
        <color theme="8" tint="-0.499984740745262"/>
        <rFont val="Times New Roman"/>
        <family val="1"/>
      </rPr>
      <t>(</t>
    </r>
    <r>
      <rPr>
        <i/>
        <sz val="12"/>
        <color theme="8" tint="-0.499984740745262"/>
        <rFont val="Times New Roman"/>
        <family val="1"/>
      </rPr>
      <t>x</t>
    </r>
    <r>
      <rPr>
        <sz val="12"/>
        <color theme="8" tint="-0.499984740745262"/>
        <rFont val="Times New Roman"/>
        <family val="1"/>
      </rPr>
      <t xml:space="preserve">) = 1 </t>
    </r>
    <r>
      <rPr>
        <sz val="12"/>
        <color theme="8" tint="-0.499984740745262"/>
        <rFont val="Calibri"/>
        <family val="2"/>
      </rPr>
      <t>−</t>
    </r>
    <r>
      <rPr>
        <sz val="12"/>
        <color theme="8" tint="-0.499984740745262"/>
        <rFont val="Times New Roman"/>
        <family val="1"/>
      </rPr>
      <t xml:space="preserve"> exp(</t>
    </r>
    <r>
      <rPr>
        <sz val="12"/>
        <color theme="8" tint="-0.499984740745262"/>
        <rFont val="Calibri"/>
        <family val="2"/>
      </rPr>
      <t>−</t>
    </r>
    <r>
      <rPr>
        <i/>
        <sz val="12"/>
        <color theme="8" tint="-0.499984740745262"/>
        <rFont val="Times New Roman"/>
        <family val="1"/>
      </rPr>
      <t>x/θ</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 </t>
    </r>
  </si>
  <si>
    <t>Interval</t>
  </si>
  <si>
    <r>
      <t>(</t>
    </r>
    <r>
      <rPr>
        <i/>
        <sz val="12"/>
        <color theme="8" tint="-0.499984740745262"/>
        <rFont val="Times New Roman"/>
        <family val="1"/>
      </rPr>
      <t>1 point</t>
    </r>
    <r>
      <rPr>
        <sz val="12"/>
        <color theme="8" tint="-0.499984740745262"/>
        <rFont val="Times New Roman"/>
        <family val="1"/>
      </rPr>
      <t xml:space="preserve">)  Estimate the scale factor, </t>
    </r>
    <r>
      <rPr>
        <i/>
        <sz val="12"/>
        <color theme="8" tint="-0.499984740745262"/>
        <rFont val="Times New Roman"/>
        <family val="1"/>
      </rPr>
      <t>σ</t>
    </r>
    <r>
      <rPr>
        <vertAlign val="superscript"/>
        <sz val="12"/>
        <color theme="8" tint="-0.499984740745262"/>
        <rFont val="Times New Roman"/>
        <family val="1"/>
      </rPr>
      <t>2</t>
    </r>
    <r>
      <rPr>
        <sz val="12"/>
        <color theme="8" tint="-0.499984740745262"/>
        <rFont val="Times New Roman"/>
        <family val="1"/>
      </rPr>
      <t xml:space="preserve"> (</t>
    </r>
    <r>
      <rPr>
        <i/>
        <sz val="12"/>
        <color theme="8" tint="-0.499984740745262"/>
        <rFont val="Times New Roman"/>
        <family val="1"/>
      </rPr>
      <t>sigma-squared</t>
    </r>
    <r>
      <rPr>
        <sz val="12"/>
        <color theme="8" tint="-0.499984740745262"/>
        <rFont val="Times New Roman"/>
        <family val="1"/>
      </rPr>
      <t>).</t>
    </r>
  </si>
  <si>
    <r>
      <t>(</t>
    </r>
    <r>
      <rPr>
        <i/>
        <sz val="12"/>
        <color theme="8" tint="-0.499984740745262"/>
        <rFont val="Times New Roman"/>
        <family val="1"/>
      </rPr>
      <t>0.5 points</t>
    </r>
    <r>
      <rPr>
        <sz val="12"/>
        <color theme="8" tint="-0.499984740745262"/>
        <rFont val="Times New Roman"/>
        <family val="1"/>
      </rPr>
      <t>)  Determine if the model assumptions are satisfied, based on this graph.</t>
    </r>
  </si>
  <si>
    <r>
      <t>(</t>
    </r>
    <r>
      <rPr>
        <i/>
        <sz val="12"/>
        <color theme="8" tint="-0.499984740745262"/>
        <rFont val="Times New Roman"/>
        <family val="1"/>
      </rPr>
      <t>9 points</t>
    </r>
    <r>
      <rPr>
        <sz val="12"/>
        <color theme="8" tint="-0.499984740745262"/>
        <rFont val="Times New Roman"/>
        <family val="1"/>
      </rPr>
      <t xml:space="preserve">)  You are interested in determining a model for loss development.  The triangle of loss data you are working with, by accident year (AY) and development year, is:  </t>
    </r>
  </si>
  <si>
    <r>
      <t>(</t>
    </r>
    <r>
      <rPr>
        <i/>
        <sz val="12"/>
        <color theme="8" tint="-0.499984740745262"/>
        <rFont val="Times New Roman"/>
        <family val="1"/>
      </rPr>
      <t>1.5 points</t>
    </r>
    <r>
      <rPr>
        <sz val="12"/>
        <color theme="8" tint="-0.499984740745262"/>
        <rFont val="Times New Roman"/>
        <family val="1"/>
      </rPr>
      <t>)  State the three statistical assumptions underlying the chain ladder model.</t>
    </r>
  </si>
  <si>
    <r>
      <t>(</t>
    </r>
    <r>
      <rPr>
        <i/>
        <sz val="12"/>
        <color theme="8" tint="-0.499984740745262"/>
        <rFont val="Times New Roman"/>
        <family val="1"/>
      </rPr>
      <t>2 points</t>
    </r>
    <r>
      <rPr>
        <sz val="12"/>
        <color theme="8" tint="-0.499984740745262"/>
        <rFont val="Times New Roman"/>
        <family val="1"/>
      </rPr>
      <t>)  Demonstrate that the test statistic suggested by Mack to test for a calendar year effect is equal to 2.</t>
    </r>
  </si>
  <si>
    <r>
      <t>(</t>
    </r>
    <r>
      <rPr>
        <i/>
        <sz val="12"/>
        <color theme="8" tint="-0.499984740745262"/>
        <rFont val="Times New Roman"/>
        <family val="1"/>
      </rPr>
      <t>0.5 points</t>
    </r>
    <r>
      <rPr>
        <sz val="12"/>
        <color theme="8" tint="-0.499984740745262"/>
        <rFont val="Times New Roman"/>
        <family val="1"/>
      </rPr>
      <t>)  Identify that assumption.</t>
    </r>
  </si>
  <si>
    <t>As an alternative to the chain ladder model, you begin with the Cape Cod method where the expected emerged</t>
  </si>
  <si>
    <t>assumptions does not hold.</t>
  </si>
  <si>
    <t xml:space="preserve">A test statistic equal to 2 indicates that there is a calendar year effect and implies that one of the chain ladder </t>
  </si>
  <si>
    <r>
      <t>(</t>
    </r>
    <r>
      <rPr>
        <i/>
        <sz val="12"/>
        <color theme="8" tint="-0.499984740745262"/>
        <rFont val="Times New Roman"/>
        <family val="1"/>
      </rPr>
      <t>1 point</t>
    </r>
    <r>
      <rPr>
        <sz val="12"/>
        <color theme="8" tint="-0.499984740745262"/>
        <rFont val="Times New Roman"/>
        <family val="1"/>
      </rPr>
      <t xml:space="preserve">)  Calculate the development terms </t>
    </r>
    <r>
      <rPr>
        <i/>
        <sz val="12"/>
        <color theme="8" tint="-0.499984740745262"/>
        <rFont val="Times New Roman"/>
        <family val="1"/>
      </rPr>
      <t>f</t>
    </r>
    <r>
      <rPr>
        <sz val="12"/>
        <color theme="8" tint="-0.499984740745262"/>
        <rFont val="Times New Roman"/>
        <family val="1"/>
      </rPr>
      <t>(1)-</t>
    </r>
    <r>
      <rPr>
        <i/>
        <sz val="12"/>
        <color theme="8" tint="-0.499984740745262"/>
        <rFont val="Times New Roman"/>
        <family val="1"/>
      </rPr>
      <t>f</t>
    </r>
    <r>
      <rPr>
        <sz val="12"/>
        <color theme="8" tint="-0.499984740745262"/>
        <rFont val="Times New Roman"/>
        <family val="1"/>
      </rPr>
      <t>(7) that minimize the sum of squared residuals.</t>
    </r>
  </si>
  <si>
    <t>(f)</t>
  </si>
  <si>
    <r>
      <t xml:space="preserve">residuals by fixing the </t>
    </r>
    <r>
      <rPr>
        <i/>
        <sz val="12"/>
        <color theme="8" tint="-0.499984740745262"/>
        <rFont val="Times New Roman"/>
        <family val="1"/>
      </rPr>
      <t>f</t>
    </r>
    <r>
      <rPr>
        <sz val="12"/>
        <color theme="8" tint="-0.499984740745262"/>
        <rFont val="Times New Roman"/>
        <family val="1"/>
      </rPr>
      <t xml:space="preserve">-values to estimate the </t>
    </r>
    <r>
      <rPr>
        <i/>
        <sz val="12"/>
        <color theme="8" tint="-0.499984740745262"/>
        <rFont val="Times New Roman"/>
        <family val="1"/>
      </rPr>
      <t>g</t>
    </r>
    <r>
      <rPr>
        <sz val="12"/>
        <color theme="8" tint="-0.499984740745262"/>
        <rFont val="Times New Roman"/>
        <family val="1"/>
      </rPr>
      <t xml:space="preserve">-values by linear regression, then fixing the </t>
    </r>
    <r>
      <rPr>
        <i/>
        <sz val="12"/>
        <color theme="8" tint="-0.499984740745262"/>
        <rFont val="Times New Roman"/>
        <family val="1"/>
      </rPr>
      <t>g</t>
    </r>
    <r>
      <rPr>
        <sz val="12"/>
        <color theme="8" tint="-0.499984740745262"/>
        <rFont val="Times New Roman"/>
        <family val="1"/>
      </rPr>
      <t xml:space="preserve">-values </t>
    </r>
  </si>
  <si>
    <r>
      <t xml:space="preserve">to estimate the next iteration of </t>
    </r>
    <r>
      <rPr>
        <i/>
        <sz val="12"/>
        <color theme="8" tint="-0.499984740745262"/>
        <rFont val="Times New Roman"/>
        <family val="1"/>
      </rPr>
      <t>f</t>
    </r>
    <r>
      <rPr>
        <sz val="12"/>
        <color theme="8" tint="-0.499984740745262"/>
        <rFont val="Times New Roman"/>
        <family val="1"/>
      </rPr>
      <t xml:space="preserve">-values by linear regression, and so on until consecutive </t>
    </r>
    <r>
      <rPr>
        <i/>
        <sz val="12"/>
        <color theme="8" tint="-0.499984740745262"/>
        <rFont val="Times New Roman"/>
        <family val="1"/>
      </rPr>
      <t>g</t>
    </r>
    <r>
      <rPr>
        <sz val="12"/>
        <color theme="8" tint="-0.499984740745262"/>
        <rFont val="Times New Roman"/>
        <family val="1"/>
      </rPr>
      <t xml:space="preserve">-values agree </t>
    </r>
  </si>
  <si>
    <t>You are given the following information for independent insured events:</t>
  </si>
  <si>
    <t>Event</t>
  </si>
  <si>
    <t xml:space="preserve">Loss to </t>
  </si>
  <si>
    <t>portfolio U</t>
  </si>
  <si>
    <t>Loss to</t>
  </si>
  <si>
    <t>portfolio V</t>
  </si>
  <si>
    <t>portfolio W</t>
  </si>
  <si>
    <t xml:space="preserve">The MV risk load multiplier, λ, is </t>
  </si>
  <si>
    <r>
      <t>(</t>
    </r>
    <r>
      <rPr>
        <i/>
        <sz val="12"/>
        <color theme="8" tint="-0.499984740745262"/>
        <rFont val="Times New Roman"/>
        <family val="1"/>
      </rPr>
      <t>1.5 points</t>
    </r>
    <r>
      <rPr>
        <sz val="12"/>
        <color theme="8" tint="-0.499984740745262"/>
        <rFont val="Times New Roman"/>
        <family val="1"/>
      </rPr>
      <t>)  Calculate the following for each of the four portfolios:</t>
    </r>
  </si>
  <si>
    <t>Expected loss</t>
  </si>
  <si>
    <t>Variance</t>
  </si>
  <si>
    <t>Coefficient of variation</t>
  </si>
  <si>
    <r>
      <t>(</t>
    </r>
    <r>
      <rPr>
        <i/>
        <sz val="12"/>
        <color theme="8" tint="-0.499984740745262"/>
        <rFont val="Times New Roman"/>
        <family val="1"/>
      </rPr>
      <t>1 point</t>
    </r>
    <r>
      <rPr>
        <sz val="12"/>
        <color theme="8" tint="-0.499984740745262"/>
        <rFont val="Times New Roman"/>
        <family val="1"/>
      </rPr>
      <t>)  Recommend which portfolio the reinsurance company should add if it wants to minimize the size of the total risk load.  Justify your answer.</t>
    </r>
  </si>
  <si>
    <r>
      <t>(</t>
    </r>
    <r>
      <rPr>
        <i/>
        <sz val="12"/>
        <color theme="8" tint="-0.499984740745262"/>
        <rFont val="Times New Roman"/>
        <family val="1"/>
      </rPr>
      <t>1.5 points</t>
    </r>
    <r>
      <rPr>
        <sz val="12"/>
        <color theme="8" tint="-0.499984740745262"/>
        <rFont val="Times New Roman"/>
        <family val="1"/>
      </rPr>
      <t>)  Calculate the renewal risk loads for portfolio Q and the portfolio you recommended be added in part (b).</t>
    </r>
  </si>
  <si>
    <t>They categorize risk into the following sources of uncertainty:</t>
  </si>
  <si>
    <r>
      <t>II.</t>
    </r>
    <r>
      <rPr>
        <sz val="7"/>
        <color theme="8" tint="-0.499984740745262"/>
        <rFont val="Times New Roman"/>
        <family val="1"/>
      </rPr>
      <t>           </t>
    </r>
    <r>
      <rPr>
        <sz val="12"/>
        <color theme="8" tint="-0.499984740745262"/>
        <rFont val="Times New Roman"/>
        <family val="1"/>
      </rPr>
      <t>Internal Systemic Risk</t>
    </r>
  </si>
  <si>
    <r>
      <t>I.</t>
    </r>
    <r>
      <rPr>
        <sz val="7"/>
        <color theme="8" tint="-0.499984740745262"/>
        <rFont val="Times New Roman"/>
        <family val="1"/>
      </rPr>
      <t>             </t>
    </r>
    <r>
      <rPr>
        <sz val="12"/>
        <color theme="8" tint="-0.499984740745262"/>
        <rFont val="Times New Roman"/>
        <family val="1"/>
      </rPr>
      <t>Independent Risk</t>
    </r>
  </si>
  <si>
    <r>
      <t>III.</t>
    </r>
    <r>
      <rPr>
        <sz val="7"/>
        <color theme="8" tint="-0.499984740745262"/>
        <rFont val="Times New Roman"/>
        <family val="1"/>
      </rPr>
      <t xml:space="preserve">         </t>
    </r>
    <r>
      <rPr>
        <sz val="12"/>
        <color theme="8" tint="-0.499984740745262"/>
        <rFont val="Times New Roman"/>
        <family val="1"/>
      </rPr>
      <t>External Systemic Risk</t>
    </r>
  </si>
  <si>
    <r>
      <t>(</t>
    </r>
    <r>
      <rPr>
        <i/>
        <sz val="12"/>
        <color theme="8" tint="-0.499984740745262"/>
        <rFont val="Times New Roman"/>
        <family val="1"/>
      </rPr>
      <t>1.5 points</t>
    </r>
    <r>
      <rPr>
        <sz val="12"/>
        <color theme="8" tint="-0.499984740745262"/>
        <rFont val="Times New Roman"/>
        <family val="1"/>
      </rPr>
      <t>)  Identify the source of uncertainty to which each of the following belongs:</t>
    </r>
  </si>
  <si>
    <t>Provide the response for this part in the Word document.</t>
  </si>
  <si>
    <t>The risk margin is to be calculated at the 75% adequacy level and is to be based on the following information:</t>
  </si>
  <si>
    <t>Type of 
Liabilities</t>
  </si>
  <si>
    <t>Amount of Liabilities</t>
  </si>
  <si>
    <t xml:space="preserve">Outstanding Claims Liabilities (CL) </t>
  </si>
  <si>
    <t>Premium
Liabilities (PL)</t>
  </si>
  <si>
    <t>Correlation between CL and PL</t>
  </si>
  <si>
    <t>The sources of uncertainty are assumed to be mutually independent.</t>
  </si>
  <si>
    <r>
      <t>(</t>
    </r>
    <r>
      <rPr>
        <i/>
        <sz val="12"/>
        <color theme="8" tint="-0.499984740745262"/>
        <rFont val="Times New Roman"/>
        <family val="1"/>
      </rPr>
      <t>1.5 points</t>
    </r>
    <r>
      <rPr>
        <sz val="12"/>
        <color theme="8" tint="-0.499984740745262"/>
        <rFont val="Times New Roman"/>
        <family val="1"/>
      </rPr>
      <t>)  Calculate the coefficient of variation for each risk source for the total insurance liabilities.</t>
    </r>
  </si>
  <si>
    <r>
      <t>(</t>
    </r>
    <r>
      <rPr>
        <i/>
        <sz val="12"/>
        <color theme="8" tint="-0.499984740745262"/>
        <rFont val="Times New Roman"/>
        <family val="1"/>
      </rPr>
      <t>1 point</t>
    </r>
    <r>
      <rPr>
        <sz val="12"/>
        <color theme="8" tint="-0.499984740745262"/>
        <rFont val="Times New Roman"/>
        <family val="1"/>
      </rPr>
      <t>)  Calculate the amount of the risk margin for the total insurance liabilities at the 75% adequacy level.</t>
    </r>
  </si>
  <si>
    <r>
      <t xml:space="preserve">The maximum likelihood estimate of </t>
    </r>
    <r>
      <rPr>
        <i/>
        <sz val="12"/>
        <color theme="8" tint="-0.499984740745262"/>
        <rFont val="Times New Roman"/>
        <family val="1"/>
      </rPr>
      <t>θ</t>
    </r>
    <r>
      <rPr>
        <sz val="12"/>
        <color theme="8" tint="-0.499984740745262"/>
        <rFont val="Times New Roman"/>
        <family val="1"/>
      </rPr>
      <t xml:space="preserve"> is   </t>
    </r>
  </si>
  <si>
    <r>
      <t>(</t>
    </r>
    <r>
      <rPr>
        <i/>
        <sz val="12"/>
        <color theme="8" tint="-0.499984740745262"/>
        <rFont val="Times New Roman"/>
        <family val="1"/>
      </rPr>
      <t>4 points</t>
    </r>
    <r>
      <rPr>
        <sz val="12"/>
        <color theme="8" tint="-0.499984740745262"/>
        <rFont val="Times New Roman"/>
        <family val="1"/>
      </rPr>
      <t xml:space="preserve">)  You are given the following information with respect to a retrospective rating plan:  </t>
    </r>
  </si>
  <si>
    <t>Losses for the risk follow a normal distribution.</t>
  </si>
  <si>
    <r>
      <t xml:space="preserve">Expected loss, </t>
    </r>
    <r>
      <rPr>
        <i/>
        <sz val="12"/>
        <color theme="8" tint="-0.499984740745262"/>
        <rFont val="Times New Roman"/>
        <family val="1"/>
      </rPr>
      <t>E</t>
    </r>
  </si>
  <si>
    <r>
      <t xml:space="preserve">Total expenses, </t>
    </r>
    <r>
      <rPr>
        <i/>
        <sz val="12"/>
        <color theme="8" tint="-0.499984740745262"/>
        <rFont val="Times New Roman"/>
        <family val="1"/>
      </rPr>
      <t>e</t>
    </r>
  </si>
  <si>
    <r>
      <t xml:space="preserve">Loss conversion factor, </t>
    </r>
    <r>
      <rPr>
        <i/>
        <sz val="12"/>
        <color theme="8" tint="-0.499984740745262"/>
        <rFont val="Times New Roman"/>
        <family val="1"/>
      </rPr>
      <t>C</t>
    </r>
  </si>
  <si>
    <r>
      <t xml:space="preserve">Minimum premium, </t>
    </r>
    <r>
      <rPr>
        <i/>
        <sz val="12"/>
        <color theme="8" tint="-0.499984740745262"/>
        <rFont val="Times New Roman"/>
        <family val="1"/>
      </rPr>
      <t>H</t>
    </r>
  </si>
  <si>
    <r>
      <t xml:space="preserve">Basic premium, </t>
    </r>
    <r>
      <rPr>
        <i/>
        <sz val="12"/>
        <color theme="8" tint="-0.499984740745262"/>
        <rFont val="Times New Roman"/>
        <family val="1"/>
      </rPr>
      <t>b</t>
    </r>
  </si>
  <si>
    <t>Table M</t>
  </si>
  <si>
    <r>
      <t>(</t>
    </r>
    <r>
      <rPr>
        <i/>
        <sz val="12"/>
        <color theme="8" tint="-0.499984740745262"/>
        <rFont val="Times New Roman"/>
        <family val="1"/>
      </rPr>
      <t>2 points</t>
    </r>
    <r>
      <rPr>
        <sz val="12"/>
        <color theme="8" tint="-0.499984740745262"/>
        <rFont val="Times New Roman"/>
        <family val="1"/>
      </rPr>
      <t>)  Determine the following values:</t>
    </r>
  </si>
  <si>
    <r>
      <t>(</t>
    </r>
    <r>
      <rPr>
        <i/>
        <sz val="12"/>
        <color theme="8" tint="-0.499984740745262"/>
        <rFont val="Times New Roman"/>
        <family val="1"/>
      </rPr>
      <t>2 points</t>
    </r>
    <r>
      <rPr>
        <sz val="12"/>
        <color theme="8" tint="-0.499984740745262"/>
        <rFont val="Times New Roman"/>
        <family val="1"/>
      </rPr>
      <t>)  Fill in the missing values in Table M.</t>
    </r>
  </si>
  <si>
    <t>Answer in the table above</t>
  </si>
  <si>
    <t xml:space="preserve">portfolio Q </t>
  </si>
  <si>
    <t>Internal 
Systemic Risk</t>
  </si>
  <si>
    <t>Independent 
Risk</t>
  </si>
  <si>
    <t>External 
Systemic Risk</t>
  </si>
  <si>
    <r>
      <t>(</t>
    </r>
    <r>
      <rPr>
        <i/>
        <sz val="12"/>
        <color theme="8" tint="-0.499984740745262"/>
        <rFont val="Times New Roman"/>
        <family val="1"/>
      </rPr>
      <t>5 points</t>
    </r>
    <r>
      <rPr>
        <sz val="12"/>
        <color theme="8" tint="-0.499984740745262"/>
        <rFont val="Times New Roman"/>
        <family val="1"/>
      </rPr>
      <t xml:space="preserve">)  A reinsurer is pricing a property per risk excess treaty for accident year 2022 covering the layer 3,000,000 excess of 1,000,000. </t>
    </r>
  </si>
  <si>
    <t xml:space="preserve">You are given the following information: </t>
  </si>
  <si>
    <t>Untrended Loss 
Evaluated as of 12/31/2020</t>
  </si>
  <si>
    <t>All losses of at least 500,000 are shown.</t>
  </si>
  <si>
    <t>Accident year development factors applicable to losses in the layer 3,000,000 excess of 1,000,000:</t>
  </si>
  <si>
    <t>12-Ultimate</t>
  </si>
  <si>
    <t>24-Ultimate</t>
  </si>
  <si>
    <t>36-Ultimate</t>
  </si>
  <si>
    <t>.</t>
  </si>
  <si>
    <t>On level subject premium for each year from 2018-2020</t>
  </si>
  <si>
    <t>Annual loss trend</t>
  </si>
  <si>
    <t xml:space="preserve">Insured value of each property </t>
  </si>
  <si>
    <t>Loss 
ID</t>
  </si>
  <si>
    <r>
      <t>(</t>
    </r>
    <r>
      <rPr>
        <i/>
        <sz val="12"/>
        <color theme="8" tint="-0.499984740745262"/>
        <rFont val="Times New Roman"/>
        <family val="1"/>
      </rPr>
      <t>2 points</t>
    </r>
    <r>
      <rPr>
        <sz val="12"/>
        <color theme="8" tint="-0.499984740745262"/>
        <rFont val="Times New Roman"/>
        <family val="1"/>
      </rPr>
      <t>)  Estimate the experience rating loss cost as a percentage of the subject premium.</t>
    </r>
  </si>
  <si>
    <r>
      <t>(</t>
    </r>
    <r>
      <rPr>
        <i/>
        <sz val="12"/>
        <color theme="8" tint="-0.499984740745262"/>
        <rFont val="Times New Roman"/>
        <family val="1"/>
      </rPr>
      <t>0.5 points</t>
    </r>
    <r>
      <rPr>
        <sz val="12"/>
        <color theme="8" tint="-0.499984740745262"/>
        <rFont val="Times New Roman"/>
        <family val="1"/>
      </rPr>
      <t>)  Define free cover.</t>
    </r>
  </si>
  <si>
    <t>The following exposure factors are considered appropriate for pricing this treaty:</t>
  </si>
  <si>
    <t>Exposure Factor</t>
  </si>
  <si>
    <t>Percent of Insured 
Value</t>
  </si>
  <si>
    <r>
      <t>(</t>
    </r>
    <r>
      <rPr>
        <i/>
        <sz val="12"/>
        <color theme="8" tint="-0.499984740745262"/>
        <rFont val="Times New Roman"/>
        <family val="1"/>
      </rPr>
      <t>2 points</t>
    </r>
    <r>
      <rPr>
        <sz val="12"/>
        <color theme="8" tint="-0.499984740745262"/>
        <rFont val="Times New Roman"/>
        <family val="1"/>
      </rPr>
      <t>)  Calculate a revised loss cost as a percentage of the subject premium using these exposure factors to estimate the cost of free cover.</t>
    </r>
  </si>
  <si>
    <r>
      <t>(</t>
    </r>
    <r>
      <rPr>
        <i/>
        <sz val="12"/>
        <color theme="8" tint="-0.499984740745262"/>
        <rFont val="Times New Roman"/>
        <family val="1"/>
      </rPr>
      <t>0.5 points</t>
    </r>
    <r>
      <rPr>
        <sz val="12"/>
        <color theme="8" tint="-0.499984740745262"/>
        <rFont val="Times New Roman"/>
        <family val="1"/>
      </rPr>
      <t>)  Assess whether the loss cost percentage you calculated in part (c) would be appropriate for pricing coverage on properties with insured values of 12 million.</t>
    </r>
  </si>
  <si>
    <r>
      <t>• Pr(</t>
    </r>
    <r>
      <rPr>
        <i/>
        <sz val="12"/>
        <color theme="8" tint="-0.499984740745262"/>
        <rFont val="Times New Roman"/>
        <family val="1"/>
      </rPr>
      <t>n</t>
    </r>
    <r>
      <rPr>
        <sz val="12"/>
        <color theme="8" tint="-0.499984740745262"/>
        <rFont val="Times New Roman"/>
        <family val="1"/>
      </rPr>
      <t>) = (0.5)^(</t>
    </r>
    <r>
      <rPr>
        <i/>
        <sz val="12"/>
        <color theme="8" tint="-0.499984740745262"/>
        <rFont val="Times New Roman"/>
        <family val="1"/>
      </rPr>
      <t>n</t>
    </r>
    <r>
      <rPr>
        <sz val="12"/>
        <color theme="8" tint="-0.499984740745262"/>
        <rFont val="Times New Roman"/>
        <family val="1"/>
      </rPr>
      <t xml:space="preserve">+1), </t>
    </r>
    <r>
      <rPr>
        <i/>
        <sz val="12"/>
        <color theme="8" tint="-0.499984740745262"/>
        <rFont val="Times New Roman"/>
        <family val="1"/>
      </rPr>
      <t>n</t>
    </r>
    <r>
      <rPr>
        <sz val="12"/>
        <color theme="8" tint="-0.499984740745262"/>
        <rFont val="Times New Roman"/>
        <family val="1"/>
      </rPr>
      <t xml:space="preserve"> = 1, 2, …</t>
    </r>
  </si>
  <si>
    <t>α</t>
  </si>
  <si>
    <t>p</t>
  </si>
  <si>
    <t xml:space="preserve">Aggregate catastrophe losses have the following probability distribution for amounts below 5 billion: </t>
  </si>
  <si>
    <t>To 
(months)</t>
  </si>
  <si>
    <t>ULT2020</t>
  </si>
  <si>
    <r>
      <t xml:space="preserve">You then add diagonal effects, so the expected emerged loss is a development term </t>
    </r>
    <r>
      <rPr>
        <i/>
        <sz val="12"/>
        <color theme="8" tint="-0.499984740745262"/>
        <rFont val="Times New Roman"/>
        <family val="1"/>
      </rPr>
      <t>f</t>
    </r>
    <r>
      <rPr>
        <sz val="12"/>
        <color theme="8" tint="-0.499984740745262"/>
        <rFont val="Times New Roman"/>
        <family val="1"/>
      </rPr>
      <t>(</t>
    </r>
    <r>
      <rPr>
        <i/>
        <sz val="12"/>
        <color theme="8" tint="-0.499984740745262"/>
        <rFont val="Times New Roman"/>
        <family val="1"/>
      </rPr>
      <t>d</t>
    </r>
    <r>
      <rPr>
        <sz val="12"/>
        <color theme="8" tint="-0.499984740745262"/>
        <rFont val="Times New Roman"/>
        <family val="1"/>
      </rPr>
      <t xml:space="preserve">) times a </t>
    </r>
  </si>
  <si>
    <r>
      <t>(</t>
    </r>
    <r>
      <rPr>
        <i/>
        <sz val="12"/>
        <color theme="8" tint="-0.499984740745262"/>
        <rFont val="Times New Roman"/>
        <family val="1"/>
      </rPr>
      <t>1 point</t>
    </r>
    <r>
      <rPr>
        <sz val="12"/>
        <color theme="8" tint="-0.499984740745262"/>
        <rFont val="Times New Roman"/>
        <family val="1"/>
      </rPr>
      <t>)  Estimate the loss that will emerge in the next calendar year for accident years 2-7 combined.</t>
    </r>
  </si>
  <si>
    <r>
      <t xml:space="preserve">diagonal effect </t>
    </r>
    <r>
      <rPr>
        <i/>
        <sz val="12"/>
        <color theme="8" tint="-0.499984740745262"/>
        <rFont val="Times New Roman"/>
        <family val="1"/>
      </rPr>
      <t>g</t>
    </r>
    <r>
      <rPr>
        <sz val="12"/>
        <color theme="8" tint="-0.499984740745262"/>
        <rFont val="Times New Roman"/>
        <family val="1"/>
      </rPr>
      <t>(</t>
    </r>
    <r>
      <rPr>
        <i/>
        <sz val="12"/>
        <color theme="8" tint="-0.499984740745262"/>
        <rFont val="Times New Roman"/>
        <family val="1"/>
      </rPr>
      <t>w</t>
    </r>
    <r>
      <rPr>
        <sz val="12"/>
        <color theme="8" tint="-0.499984740745262"/>
        <rFont val="Times New Roman"/>
        <family val="1"/>
      </rPr>
      <t xml:space="preserve"> + </t>
    </r>
    <r>
      <rPr>
        <i/>
        <sz val="12"/>
        <color theme="8" tint="-0.499984740745262"/>
        <rFont val="Times New Roman"/>
        <family val="1"/>
      </rPr>
      <t>d</t>
    </r>
    <r>
      <rPr>
        <sz val="12"/>
        <color theme="8" tint="-0.499984740745262"/>
        <rFont val="Times New Roman"/>
        <family val="1"/>
      </rPr>
      <t xml:space="preserve">).  Without loss of generality, you assume that </t>
    </r>
    <r>
      <rPr>
        <i/>
        <sz val="12"/>
        <color theme="8" tint="-0.499984740745262"/>
        <rFont val="Times New Roman"/>
        <family val="1"/>
      </rPr>
      <t>g</t>
    </r>
    <r>
      <rPr>
        <sz val="12"/>
        <color theme="8" tint="-0.499984740745262"/>
        <rFont val="Times New Roman"/>
        <family val="1"/>
      </rPr>
      <t>(8) = 1.</t>
    </r>
  </si>
  <si>
    <r>
      <t xml:space="preserve">to two decimal places.  Begin the iterative process with the </t>
    </r>
    <r>
      <rPr>
        <i/>
        <sz val="12"/>
        <color theme="8" tint="-0.499984740745262"/>
        <rFont val="Times New Roman"/>
        <family val="1"/>
      </rPr>
      <t>f</t>
    </r>
    <r>
      <rPr>
        <sz val="12"/>
        <color theme="8" tint="-0.499984740745262"/>
        <rFont val="Times New Roman"/>
        <family val="1"/>
      </rPr>
      <t>-values calculated in part (d).</t>
    </r>
  </si>
  <si>
    <r>
      <t>(</t>
    </r>
    <r>
      <rPr>
        <i/>
        <sz val="12"/>
        <color theme="8" tint="-0.499984740745262"/>
        <rFont val="Times New Roman"/>
        <family val="1"/>
      </rPr>
      <t>4 points</t>
    </r>
    <r>
      <rPr>
        <sz val="12"/>
        <color theme="8" tint="-0.499984740745262"/>
        <rFont val="Times New Roman"/>
        <family val="1"/>
      </rPr>
      <t>)  A property catastrophe reinsurance company with a portfolio of business, portfolio Q, is considering writing an additional portfolio of property catastrophe business.  The selection is to be from one of portfolios U, V, or W.</t>
    </r>
  </si>
  <si>
    <t>Responses for parts (a) and (b) are to be provided in the Word document.</t>
  </si>
  <si>
    <r>
      <t>(</t>
    </r>
    <r>
      <rPr>
        <i/>
        <sz val="12"/>
        <color theme="8" tint="-0.499984740745262"/>
        <rFont val="Times New Roman"/>
        <family val="1"/>
      </rPr>
      <t>5 points</t>
    </r>
    <r>
      <rPr>
        <sz val="12"/>
        <color theme="8" tint="-0.499984740745262"/>
        <rFont val="Times New Roman"/>
        <family val="1"/>
      </rPr>
      <t xml:space="preserve">)  You are calculating a risk margin for the insurance liabilities of an insurer writing only one line of business using the methodology set out in “A Framework for Assessing Risk Margins” by Marshall et al.  </t>
    </r>
  </si>
  <si>
    <r>
      <t>(</t>
    </r>
    <r>
      <rPr>
        <i/>
        <sz val="12"/>
        <color theme="8" tint="-0.499984740745262"/>
        <rFont val="Times New Roman"/>
        <family val="1"/>
      </rPr>
      <t>1 point</t>
    </r>
    <r>
      <rPr>
        <sz val="12"/>
        <color theme="8" tint="-0.499984740745262"/>
        <rFont val="Times New Roman"/>
        <family val="1"/>
      </rPr>
      <t>)  Provide two reasons why stochastic modeling techniques do not enable a complete analysis of all sources of uncertainty.</t>
    </r>
  </si>
  <si>
    <r>
      <t xml:space="preserve">The number of catastrophe losses, </t>
    </r>
    <r>
      <rPr>
        <i/>
        <sz val="12"/>
        <color theme="8" tint="-0.499984740745262"/>
        <rFont val="Times New Roman"/>
        <family val="1"/>
      </rPr>
      <t>n</t>
    </r>
    <r>
      <rPr>
        <sz val="12"/>
        <color theme="8" tint="-0.499984740745262"/>
        <rFont val="Times New Roman"/>
        <family val="1"/>
      </rPr>
      <t>, follows a negative binomial distribution with parameters:</t>
    </r>
  </si>
  <si>
    <r>
      <t>(</t>
    </r>
    <r>
      <rPr>
        <i/>
        <sz val="12"/>
        <color theme="8" tint="-0.499984740745262"/>
        <rFont val="Times New Roman"/>
        <family val="1"/>
      </rPr>
      <t>4 points</t>
    </r>
    <r>
      <rPr>
        <sz val="12"/>
        <color theme="8" tint="-0.499984740745262"/>
        <rFont val="Times New Roman"/>
        <family val="1"/>
      </rPr>
      <t xml:space="preserve">)  You are modeling catastrophe losses.  </t>
    </r>
  </si>
  <si>
    <r>
      <t xml:space="preserve">loss at each age is a development term </t>
    </r>
    <r>
      <rPr>
        <i/>
        <sz val="12"/>
        <color theme="8" tint="-0.499984740745262"/>
        <rFont val="Times New Roman"/>
        <family val="1"/>
      </rPr>
      <t>f</t>
    </r>
    <r>
      <rPr>
        <sz val="12"/>
        <color theme="8" tint="-0.499984740745262"/>
        <rFont val="Times New Roman"/>
        <family val="1"/>
      </rPr>
      <t>(</t>
    </r>
    <r>
      <rPr>
        <i/>
        <sz val="12"/>
        <color theme="8" tint="-0.499984740745262"/>
        <rFont val="Times New Roman"/>
        <family val="1"/>
      </rPr>
      <t>d</t>
    </r>
    <r>
      <rPr>
        <sz val="12"/>
        <color theme="8" tint="-0.499984740745262"/>
        <rFont val="Times New Roman"/>
        <family val="1"/>
      </rPr>
      <t>).  This is equivalent to the additive chain ladder model.</t>
    </r>
  </si>
  <si>
    <t>The company uses the Marginal Variance (MV) method to calculate risk loads.</t>
  </si>
  <si>
    <r>
      <t>(</t>
    </r>
    <r>
      <rPr>
        <i/>
        <sz val="12"/>
        <color theme="8" tint="-0.499984740745262"/>
        <rFont val="Times New Roman"/>
        <family val="1"/>
      </rPr>
      <t>3 points</t>
    </r>
    <r>
      <rPr>
        <sz val="12"/>
        <color theme="8" tint="-0.499984740745262"/>
        <rFont val="Times New Roman"/>
        <family val="1"/>
      </rPr>
      <t xml:space="preserve">)  Calculate the values of </t>
    </r>
    <r>
      <rPr>
        <i/>
        <sz val="12"/>
        <color theme="8" tint="-0.499984740745262"/>
        <rFont val="Times New Roman"/>
        <family val="1"/>
      </rPr>
      <t>f</t>
    </r>
    <r>
      <rPr>
        <sz val="12"/>
        <color theme="8" tint="-0.499984740745262"/>
        <rFont val="Times New Roman"/>
        <family val="1"/>
      </rPr>
      <t>(1)-</t>
    </r>
    <r>
      <rPr>
        <i/>
        <sz val="12"/>
        <color theme="8" tint="-0.499984740745262"/>
        <rFont val="Times New Roman"/>
        <family val="1"/>
      </rPr>
      <t>f</t>
    </r>
    <r>
      <rPr>
        <sz val="12"/>
        <color theme="8" tint="-0.499984740745262"/>
        <rFont val="Times New Roman"/>
        <family val="1"/>
      </rPr>
      <t xml:space="preserve">(7)  and </t>
    </r>
    <r>
      <rPr>
        <i/>
        <sz val="12"/>
        <color theme="8" tint="-0.499984740745262"/>
        <rFont val="Times New Roman"/>
        <family val="1"/>
      </rPr>
      <t>g</t>
    </r>
    <r>
      <rPr>
        <sz val="12"/>
        <color theme="8" tint="-0.499984740745262"/>
        <rFont val="Times New Roman"/>
        <family val="1"/>
      </rPr>
      <t>(2)-</t>
    </r>
    <r>
      <rPr>
        <i/>
        <sz val="12"/>
        <color theme="8" tint="-0.499984740745262"/>
        <rFont val="Times New Roman"/>
        <family val="1"/>
      </rPr>
      <t>g</t>
    </r>
    <r>
      <rPr>
        <sz val="12"/>
        <color theme="8" tint="-0.499984740745262"/>
        <rFont val="Times New Roman"/>
        <family val="1"/>
      </rPr>
      <t xml:space="preserve">(7) that minimize the sum of squared </t>
    </r>
  </si>
  <si>
    <t>The company calculates renewal risk loads using the Covariance Share method.</t>
  </si>
  <si>
    <t>The loss size distribution is:</t>
  </si>
  <si>
    <r>
      <t xml:space="preserve">The </t>
    </r>
    <r>
      <rPr>
        <i/>
        <sz val="12"/>
        <color theme="8" tint="-0.499984740745262"/>
        <rFont val="Times New Roman"/>
        <family val="1"/>
      </rPr>
      <t>z</t>
    </r>
    <r>
      <rPr>
        <sz val="12"/>
        <color theme="8" tint="-0.499984740745262"/>
        <rFont val="Times New Roman"/>
        <family val="1"/>
      </rPr>
      <t>-value of the 75th percentile of the normal distribution is</t>
    </r>
  </si>
  <si>
    <r>
      <rPr>
        <i/>
        <sz val="12"/>
        <color theme="8" tint="-0.499984740745262"/>
        <rFont val="Times New Roman"/>
        <family val="1"/>
      </rPr>
      <t>(2 points)</t>
    </r>
    <r>
      <rPr>
        <sz val="12"/>
        <color theme="8" tint="-0.499984740745262"/>
        <rFont val="Times New Roman"/>
        <family val="1"/>
      </rPr>
      <t xml:space="preserve"> Calculate the maximum likelihood estimate of ultimate losses (</t>
    </r>
    <r>
      <rPr>
        <i/>
        <sz val="12"/>
        <color theme="8" tint="-0.499984740745262"/>
        <rFont val="Times New Roman"/>
        <family val="1"/>
      </rPr>
      <t>ULT</t>
    </r>
    <r>
      <rPr>
        <sz val="12"/>
        <color theme="8" tint="-0.499984740745262"/>
        <rFont val="Times New Roman"/>
        <family val="1"/>
      </rPr>
      <t>) for each of the four accident years.</t>
    </r>
  </si>
  <si>
    <t>(i)       uncertainty from changes to the process of setting up case reserves</t>
  </si>
  <si>
    <r>
      <t>(ii)</t>
    </r>
    <r>
      <rPr>
        <sz val="7"/>
        <color theme="8" tint="-0.499984740745262"/>
        <rFont val="Times New Roman"/>
        <family val="1"/>
      </rPr>
      <t xml:space="preserve">             </t>
    </r>
    <r>
      <rPr>
        <sz val="12"/>
        <color theme="8" tint="-0.499984740745262"/>
        <rFont val="Times New Roman"/>
        <family val="1"/>
      </rPr>
      <t>insurance process too complex for any model to fully capture</t>
    </r>
  </si>
  <si>
    <r>
      <t>(iii)</t>
    </r>
    <r>
      <rPr>
        <sz val="7"/>
        <color theme="8" tint="-0.499984740745262"/>
        <rFont val="Times New Roman"/>
        <family val="1"/>
      </rPr>
      <t xml:space="preserve">            </t>
    </r>
    <r>
      <rPr>
        <sz val="12"/>
        <color theme="8" tint="-0.499984740745262"/>
        <rFont val="Times New Roman"/>
        <family val="1"/>
      </rPr>
      <t>unavailability of data required to conduct a credible valuation</t>
    </r>
  </si>
  <si>
    <r>
      <t>(iv)</t>
    </r>
    <r>
      <rPr>
        <sz val="7"/>
        <color theme="8" tint="-0.499984740745262"/>
        <rFont val="Times New Roman"/>
        <family val="1"/>
      </rPr>
      <t xml:space="preserve">            </t>
    </r>
    <r>
      <rPr>
        <sz val="12"/>
        <color theme="8" tint="-0.499984740745262"/>
        <rFont val="Times New Roman"/>
        <family val="1"/>
      </rPr>
      <t>randomness associated with the insurance process compromising the ability to select appropriate parameters</t>
    </r>
  </si>
  <si>
    <r>
      <t>(v)</t>
    </r>
    <r>
      <rPr>
        <sz val="7"/>
        <color theme="8" tint="-0.499984740745262"/>
        <rFont val="Times New Roman"/>
        <family val="1"/>
      </rPr>
      <t xml:space="preserve">             </t>
    </r>
    <r>
      <rPr>
        <sz val="12"/>
        <color theme="8" tint="-0.499984740745262"/>
        <rFont val="Times New Roman"/>
        <family val="1"/>
      </rPr>
      <t>uncertainty of claim costs arising from catastrophes</t>
    </r>
  </si>
  <si>
    <r>
      <t>(vi)</t>
    </r>
    <r>
      <rPr>
        <sz val="7"/>
        <color theme="8" tint="-0.499984740745262"/>
        <rFont val="Times New Roman"/>
        <family val="1"/>
      </rPr>
      <t xml:space="preserve">            </t>
    </r>
    <r>
      <rPr>
        <sz val="12"/>
        <color theme="8" tint="-0.499984740745262"/>
        <rFont val="Times New Roman"/>
        <family val="1"/>
      </rPr>
      <t>pure effect of the randomness associated with the insurance process</t>
    </r>
  </si>
  <si>
    <r>
      <t xml:space="preserve">net insurance charge, </t>
    </r>
    <r>
      <rPr>
        <i/>
        <sz val="12"/>
        <color theme="8" tint="-0.499984740745262"/>
        <rFont val="Times New Roman"/>
        <family val="1"/>
      </rPr>
      <t>I</t>
    </r>
  </si>
  <si>
    <r>
      <t xml:space="preserve">maximum premium, </t>
    </r>
    <r>
      <rPr>
        <i/>
        <sz val="12"/>
        <color theme="8" tint="-0.499984740745262"/>
        <rFont val="Times New Roman"/>
        <family val="1"/>
      </rPr>
      <t>G</t>
    </r>
  </si>
  <si>
    <t>TABLE A</t>
  </si>
  <si>
    <t>TABLE B</t>
  </si>
  <si>
    <r>
      <t>Answer in the Table A, in the column indicated for the scale factor, σ</t>
    </r>
    <r>
      <rPr>
        <b/>
        <i/>
        <vertAlign val="superscript"/>
        <sz val="12"/>
        <color theme="8" tint="-0.499984740745262"/>
        <rFont val="Times New Roman"/>
        <family val="1"/>
      </rPr>
      <t xml:space="preserve">2 </t>
    </r>
    <r>
      <rPr>
        <b/>
        <i/>
        <sz val="12"/>
        <color theme="8" tint="-0.499984740745262"/>
        <rFont val="Times New Roman"/>
        <family val="1"/>
      </rPr>
      <t>(sigma-squared).</t>
    </r>
  </si>
  <si>
    <t>Answer in Table B, below. The amounts will fill in column K of Table A above.</t>
  </si>
  <si>
    <t>Can use recursion or first principles</t>
  </si>
  <si>
    <t>Recursion</t>
  </si>
  <si>
    <t>2 losses of</t>
  </si>
  <si>
    <t>2, 3</t>
  </si>
  <si>
    <t xml:space="preserve">3 losses of </t>
  </si>
  <si>
    <t>1, 1, 3</t>
  </si>
  <si>
    <t>1, 2, 2</t>
  </si>
  <si>
    <t>4 losses of</t>
  </si>
  <si>
    <t>1, 1, 1, 2</t>
  </si>
  <si>
    <t>5 losses of</t>
  </si>
  <si>
    <t>1, 1, 1, 1, 1</t>
  </si>
  <si>
    <t>OR</t>
  </si>
  <si>
    <t>Total</t>
  </si>
  <si>
    <t>Mean Agg</t>
  </si>
  <si>
    <t>CoV Agg</t>
  </si>
  <si>
    <t>Var Agg</t>
  </si>
  <si>
    <t>= (IA/S)IR + (P/S)UPM</t>
  </si>
  <si>
    <t>UPM =</t>
  </si>
  <si>
    <t>Fairley recognizes the lag between receipt of premiums and the payment of losses and expenses.</t>
  </si>
  <si>
    <t>AY Total</t>
  </si>
  <si>
    <t>Reserve</t>
  </si>
  <si>
    <t>Std Dev</t>
  </si>
  <si>
    <t>and that the amount of variability would be roughly constant.</t>
  </si>
  <si>
    <t xml:space="preserve">While the variability is fairly constant from age to age, the residuals do not appear to be </t>
  </si>
  <si>
    <t>the previous development year times a development factor that does not vary by accident year.</t>
  </si>
  <si>
    <t>- The conditional expected accumulated total claims amount at a given development year is the accumulated total claims amount at</t>
  </si>
  <si>
    <t>- The accumulated total claims amounts of different accident years are independent.</t>
  </si>
  <si>
    <t xml:space="preserve">- The conditional variance of the accumulated total claims amount at a given development year is the accumulated total claims amount at </t>
  </si>
  <si>
    <t xml:space="preserve">the previous development year times a proportionality constant that does not vary by accident year. </t>
  </si>
  <si>
    <t>S</t>
  </si>
  <si>
    <t>L</t>
  </si>
  <si>
    <t>*</t>
  </si>
  <si>
    <t>j=1</t>
  </si>
  <si>
    <t>j=2</t>
  </si>
  <si>
    <t>j=3</t>
  </si>
  <si>
    <t>j=4</t>
  </si>
  <si>
    <t>j=5</t>
  </si>
  <si>
    <t>j=6</t>
  </si>
  <si>
    <t>Subdivide factors for each column into smaller (S) or larger (L) than median (*) factor.</t>
  </si>
  <si>
    <t>Sj</t>
  </si>
  <si>
    <t>Lj</t>
  </si>
  <si>
    <t>Zj</t>
  </si>
  <si>
    <t>The accumulated total claims amounts of different accident years are independent.</t>
  </si>
  <si>
    <t>Incremental Triangle</t>
  </si>
  <si>
    <t>d</t>
  </si>
  <si>
    <t>f</t>
  </si>
  <si>
    <t>g</t>
  </si>
  <si>
    <t>iteration</t>
  </si>
  <si>
    <t>Q+U</t>
  </si>
  <si>
    <t>Q+V</t>
  </si>
  <si>
    <t>Q+W</t>
  </si>
  <si>
    <t>Minimum variance is with Q and U, so company should add portfolio U.</t>
  </si>
  <si>
    <t>Renewal Risk Load</t>
  </si>
  <si>
    <t>Q</t>
  </si>
  <si>
    <t>U</t>
  </si>
  <si>
    <t>Independent</t>
  </si>
  <si>
    <t>Internal Systemic</t>
  </si>
  <si>
    <t>External Systemic</t>
  </si>
  <si>
    <t>Total CoV</t>
  </si>
  <si>
    <t>CoV by risk source</t>
  </si>
  <si>
    <t>Risk Margin</t>
  </si>
  <si>
    <r>
      <rPr>
        <i/>
        <sz val="11"/>
        <color theme="1"/>
        <rFont val="Calibri"/>
        <family val="2"/>
        <scheme val="minor"/>
      </rPr>
      <t>ϕ</t>
    </r>
    <r>
      <rPr>
        <sz val="11"/>
        <color theme="1"/>
        <rFont val="Calibri"/>
        <family val="2"/>
        <scheme val="minor"/>
      </rPr>
      <t>(r_G )=I/E=8/100=0.08 -&gt; r_G=1.2</t>
    </r>
  </si>
  <si>
    <t>G=b+CEr_G</t>
  </si>
  <si>
    <t>This refers to an experience rating in which no losses trend into the highest portion of the layer being priced.</t>
  </si>
  <si>
    <t xml:space="preserve">Untrended </t>
  </si>
  <si>
    <t>Loss</t>
  </si>
  <si>
    <t>Trend</t>
  </si>
  <si>
    <t>Factor</t>
  </si>
  <si>
    <t>Trended</t>
  </si>
  <si>
    <t>Layer Loss</t>
  </si>
  <si>
    <t>LDF</t>
  </si>
  <si>
    <t>Developed</t>
  </si>
  <si>
    <t>AY for Loss</t>
  </si>
  <si>
    <t>TOTAL</t>
  </si>
  <si>
    <t>Premium</t>
  </si>
  <si>
    <t>Rate</t>
  </si>
  <si>
    <t>Layer</t>
  </si>
  <si>
    <t>Top</t>
  </si>
  <si>
    <t>Bottom</t>
  </si>
  <si>
    <t>Exp. Factor</t>
  </si>
  <si>
    <t>% Ins. Val.</t>
  </si>
  <si>
    <t>Difference</t>
  </si>
  <si>
    <t>experience</t>
  </si>
  <si>
    <t>free cover</t>
  </si>
  <si>
    <t>The calculation is inconvenient when E(n) is large.</t>
  </si>
  <si>
    <t>p(L)</t>
  </si>
  <si>
    <t>Lp(L)</t>
  </si>
  <si>
    <t>L^2p(L)</t>
  </si>
  <si>
    <t>E(L)</t>
  </si>
  <si>
    <t>Var(L)</t>
  </si>
  <si>
    <t>Cov. Share</t>
  </si>
  <si>
    <t>Loss ID</t>
  </si>
  <si>
    <t>We would expect that the residuals would be randomly scattered around the zero line for all of the ages,</t>
  </si>
  <si>
    <t>median, *</t>
  </si>
  <si>
    <t>CoV</t>
  </si>
  <si>
    <t>First Principles</t>
  </si>
  <si>
    <t>Only a single severity distribution can be used.</t>
  </si>
  <si>
    <t>Only one disadvantage was required for full credit.</t>
  </si>
  <si>
    <t>Fairley assumes insurers will earn the risk-free rate.</t>
  </si>
  <si>
    <t>randomly scattered about zero, with more positive values at 12 months and more negative at 24 months.</t>
  </si>
  <si>
    <t>Age-to-Age Factors</t>
  </si>
  <si>
    <t>Count for every diagonal (j &gt; 1) the S's and L's, then determine the Z's (where Z is the minimum of the Sj and Lj for each j).</t>
  </si>
  <si>
    <t>j</t>
  </si>
  <si>
    <t xml:space="preserve">Portfolio Q </t>
  </si>
  <si>
    <t>Portfolio U</t>
  </si>
  <si>
    <t>Portfolio V</t>
  </si>
  <si>
    <t>Portfolio W</t>
  </si>
  <si>
    <t>Risk load is directly proportional to variance, so need to add portfolio that has the minimum variance.</t>
  </si>
  <si>
    <t>Select 2,000,000 excess of 1,000,000 for experience rating and 1,000,000 excess of 3,000,000 as free cover for exposure rating.</t>
  </si>
  <si>
    <t>This would not be appropriate as the factors used are based on properties with insured values of 6 million.</t>
  </si>
  <si>
    <t>Fairley employs the underwriting beta rather than a beta relating to company equity.</t>
  </si>
  <si>
    <t>Test statistic is the sum of the Z's.</t>
  </si>
  <si>
    <r>
      <rPr>
        <i/>
        <sz val="11"/>
        <color theme="1"/>
        <rFont val="Calibri"/>
        <family val="2"/>
        <scheme val="minor"/>
      </rPr>
      <t>f</t>
    </r>
    <r>
      <rPr>
        <sz val="11"/>
        <color theme="1"/>
        <rFont val="Calibri"/>
        <family val="2"/>
        <scheme val="minor"/>
      </rPr>
      <t>(d)</t>
    </r>
  </si>
  <si>
    <r>
      <rPr>
        <i/>
        <sz val="11"/>
        <color theme="8" tint="-0.499984740745262"/>
        <rFont val="Calibri"/>
        <family val="2"/>
        <scheme val="minor"/>
      </rPr>
      <t>f</t>
    </r>
    <r>
      <rPr>
        <sz val="11"/>
        <color theme="8" tint="-0.499984740745262"/>
        <rFont val="Calibri"/>
        <family val="2"/>
        <scheme val="minor"/>
      </rPr>
      <t>/</t>
    </r>
    <r>
      <rPr>
        <i/>
        <sz val="11"/>
        <color theme="8" tint="-0.499984740745262"/>
        <rFont val="Calibri"/>
        <family val="2"/>
        <scheme val="minor"/>
      </rPr>
      <t>g</t>
    </r>
  </si>
  <si>
    <r>
      <rPr>
        <i/>
        <sz val="11"/>
        <color theme="1"/>
        <rFont val="Calibri"/>
        <family val="2"/>
        <scheme val="minor"/>
      </rPr>
      <t>g</t>
    </r>
    <r>
      <rPr>
        <sz val="11"/>
        <color theme="1"/>
        <rFont val="Calibri"/>
        <family val="2"/>
        <scheme val="minor"/>
      </rPr>
      <t xml:space="preserve"> values agree to two decimal places from prior iteration</t>
    </r>
  </si>
  <si>
    <t>Covariance Share of Q+U
for Q</t>
  </si>
  <si>
    <t>Risk Load 
for Q+U</t>
  </si>
  <si>
    <t>Variance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</si>
</sst>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409]mmmm\ d\,\ yyyy;@"/>
    <numFmt numFmtId="166" formatCode="#,##0.000"/>
    <numFmt numFmtId="167" formatCode="0.0000000"/>
    <numFmt numFmtId="168" formatCode="#,##0.0_);\(#,##0.0\)"/>
    <numFmt numFmtId="169" formatCode="0.000"/>
    <numFmt numFmtId="170" formatCode="0.00000"/>
    <numFmt numFmtId="171" formatCode="_(* #,##0.000_);_(* \(#,##0.000\);_(* &quot;-&quot;??_);_(@_)"/>
    <numFmt numFmtId="172" formatCode="0.0%"/>
    <numFmt numFmtId="173" formatCode="0.0"/>
  </numFmts>
  <fonts count="34" x14ac:knownFonts="1">
    <font>
      <sz val="11"/>
      <color theme="1"/>
      <name val="Calibri"/>
      <family val="2"/>
      <scheme val="minor"/>
    </font>
    <font>
      <sz val="12"/>
      <color theme="1"/>
      <name val="Times New Roman"/>
      <family val="1"/>
    </font>
    <font>
      <sz val="12"/>
      <color rgb="FF002060"/>
      <name val="Times New Roman"/>
      <family val="1"/>
    </font>
    <font>
      <sz val="12"/>
      <color theme="8" tint="-0.499984740745262"/>
      <name val="Times New Roman"/>
      <family val="1"/>
    </font>
    <font>
      <i/>
      <sz val="12"/>
      <color theme="8" tint="-0.499984740745262"/>
      <name val="Times New Roman"/>
      <family val="1"/>
    </font>
    <font>
      <b/>
      <sz val="12"/>
      <color theme="8" tint="-0.499984740745262"/>
      <name val="Times New Roman"/>
      <family val="1"/>
    </font>
    <font>
      <sz val="11"/>
      <color theme="1"/>
      <name val="Calibri"/>
      <family val="2"/>
      <scheme val="minor"/>
    </font>
    <font>
      <b/>
      <i/>
      <sz val="12"/>
      <color theme="8" tint="-0.499984740745262"/>
      <name val="Times New Roman"/>
      <family val="1"/>
    </font>
    <font>
      <b/>
      <i/>
      <sz val="12"/>
      <color theme="4" tint="-0.499984740745262"/>
      <name val="Times New Roman"/>
      <family val="1"/>
    </font>
    <font>
      <vertAlign val="superscript"/>
      <sz val="12"/>
      <color theme="8" tint="-0.499984740745262"/>
      <name val="Times New Roman"/>
      <family val="1"/>
    </font>
    <font>
      <sz val="12"/>
      <color theme="8" tint="-0.499984740745262"/>
      <name val="Calibri"/>
      <family val="2"/>
    </font>
    <font>
      <b/>
      <sz val="14"/>
      <color rgb="FF002060"/>
      <name val="Times New Roman"/>
      <family val="1"/>
    </font>
    <font>
      <b/>
      <i/>
      <vertAlign val="superscript"/>
      <sz val="12"/>
      <color theme="8" tint="-0.499984740745262"/>
      <name val="Times New Roman"/>
      <family val="1"/>
    </font>
    <font>
      <b/>
      <sz val="12"/>
      <color rgb="FF002060"/>
      <name val="Times New Roman"/>
      <family val="1"/>
    </font>
    <font>
      <b/>
      <sz val="12"/>
      <color theme="1"/>
      <name val="Times New Roman"/>
      <family val="1"/>
    </font>
    <font>
      <b/>
      <i/>
      <sz val="12"/>
      <name val="Times New Roman"/>
      <family val="1"/>
    </font>
    <font>
      <b/>
      <i/>
      <vertAlign val="superscript"/>
      <sz val="12"/>
      <name val="Times New Roman"/>
      <family val="1"/>
    </font>
    <font>
      <i/>
      <vertAlign val="subscript"/>
      <sz val="12"/>
      <color theme="8" tint="-0.499984740745262"/>
      <name val="Times New Roman"/>
      <family val="1"/>
    </font>
    <font>
      <i/>
      <sz val="12"/>
      <color theme="4" tint="-0.499984740745262"/>
      <name val="Times New Roman"/>
      <family val="1"/>
    </font>
    <font>
      <i/>
      <sz val="12"/>
      <name val="Times New Roman"/>
      <family val="1"/>
    </font>
    <font>
      <sz val="12"/>
      <name val="Times New Roman"/>
      <family val="1"/>
    </font>
    <font>
      <b/>
      <i/>
      <sz val="12"/>
      <color theme="1"/>
      <name val="Times New Roman"/>
      <family val="1"/>
    </font>
    <font>
      <sz val="7"/>
      <color theme="8" tint="-0.499984740745262"/>
      <name val="Times New Roman"/>
      <family val="1"/>
    </font>
    <font>
      <sz val="12"/>
      <color theme="8" tint="-0.499984740745262"/>
      <name val="Times New Roman"/>
      <family val="2"/>
    </font>
    <font>
      <i/>
      <sz val="11"/>
      <color theme="1"/>
      <name val="Calibri"/>
      <family val="2"/>
      <scheme val="minor"/>
    </font>
    <font>
      <i/>
      <sz val="11"/>
      <color theme="8" tint="-0.249977111117893"/>
      <name val="Calibri"/>
      <family val="2"/>
      <scheme val="minor"/>
    </font>
    <font>
      <i/>
      <sz val="11"/>
      <color theme="5" tint="-0.249977111117893"/>
      <name val="Calibri"/>
      <family val="2"/>
      <scheme val="minor"/>
    </font>
    <font>
      <sz val="11"/>
      <name val="Calibri"/>
      <family val="2"/>
      <scheme val="minor"/>
    </font>
    <font>
      <sz val="11"/>
      <color theme="8" tint="-0.499984740745262"/>
      <name val="Calibri"/>
      <family val="2"/>
      <scheme val="minor"/>
    </font>
    <font>
      <sz val="8"/>
      <name val="Calibri"/>
      <family val="2"/>
      <scheme val="minor"/>
    </font>
    <font>
      <i/>
      <sz val="11"/>
      <color rgb="FF0070C0"/>
      <name val="Calibri"/>
      <family val="2"/>
      <scheme val="minor"/>
    </font>
    <font>
      <sz val="11"/>
      <color rgb="FF0070C0"/>
      <name val="Calibri"/>
      <family val="2"/>
      <scheme val="minor"/>
    </font>
    <font>
      <sz val="9"/>
      <color theme="1"/>
      <name val="Calibri"/>
      <family val="2"/>
      <scheme val="minor"/>
    </font>
    <font>
      <i/>
      <sz val="11"/>
      <color theme="8" tint="-0.499984740745262"/>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52">
    <xf numFmtId="0" fontId="0" fillId="0" borderId="0" xfId="0"/>
    <xf numFmtId="0" fontId="1" fillId="3" borderId="0" xfId="0" applyFont="1" applyFill="1"/>
    <xf numFmtId="0" fontId="3" fillId="3" borderId="0" xfId="0" applyFont="1" applyFill="1"/>
    <xf numFmtId="0" fontId="1" fillId="0" borderId="0" xfId="0" applyFont="1"/>
    <xf numFmtId="0" fontId="1" fillId="0" borderId="0" xfId="0" applyFont="1" applyFill="1"/>
    <xf numFmtId="3" fontId="3" fillId="3" borderId="1" xfId="0" applyNumberFormat="1" applyFont="1" applyFill="1" applyBorder="1"/>
    <xf numFmtId="0" fontId="3" fillId="3" borderId="0" xfId="0" applyFont="1" applyFill="1" applyBorder="1"/>
    <xf numFmtId="0" fontId="4" fillId="3" borderId="0" xfId="0" applyFont="1" applyFill="1"/>
    <xf numFmtId="0" fontId="7" fillId="3" borderId="0" xfId="0" applyFont="1" applyFill="1"/>
    <xf numFmtId="0" fontId="1" fillId="3" borderId="0" xfId="0" applyFont="1" applyFill="1" applyBorder="1"/>
    <xf numFmtId="0" fontId="8" fillId="3" borderId="0" xfId="0" applyFont="1" applyFill="1"/>
    <xf numFmtId="0" fontId="3" fillId="3" borderId="0" xfId="0" applyFont="1" applyFill="1" applyAlignment="1">
      <alignment horizontal="left" vertical="center"/>
    </xf>
    <xf numFmtId="0" fontId="3" fillId="3" borderId="0" xfId="0" applyFont="1" applyFill="1" applyBorder="1" applyAlignment="1">
      <alignment horizontal="center" vertical="center" wrapText="1"/>
    </xf>
    <xf numFmtId="0" fontId="3" fillId="3" borderId="1" xfId="0" applyFont="1" applyFill="1" applyBorder="1" applyAlignment="1">
      <alignment horizontal="center"/>
    </xf>
    <xf numFmtId="3" fontId="3" fillId="3" borderId="1" xfId="0" applyNumberFormat="1" applyFont="1" applyFill="1" applyBorder="1" applyAlignment="1">
      <alignment horizontal="right"/>
    </xf>
    <xf numFmtId="0" fontId="5" fillId="3" borderId="1" xfId="0" applyFont="1" applyFill="1" applyBorder="1" applyAlignment="1">
      <alignment horizontal="center"/>
    </xf>
    <xf numFmtId="0" fontId="3" fillId="3" borderId="0" xfId="0" applyFont="1" applyFill="1" applyBorder="1" applyAlignment="1">
      <alignment horizont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4" borderId="0" xfId="0" applyFont="1" applyFill="1"/>
    <xf numFmtId="0" fontId="2" fillId="4" borderId="0" xfId="0" applyFont="1" applyFill="1"/>
    <xf numFmtId="0" fontId="1" fillId="4" borderId="0" xfId="0" applyFont="1" applyFill="1"/>
    <xf numFmtId="0" fontId="3" fillId="3" borderId="1" xfId="0" applyFont="1" applyFill="1" applyBorder="1"/>
    <xf numFmtId="0" fontId="3" fillId="3" borderId="0" xfId="0" applyFont="1" applyFill="1" applyBorder="1" applyAlignment="1">
      <alignment vertical="center" wrapText="1"/>
    </xf>
    <xf numFmtId="0" fontId="3" fillId="3" borderId="0" xfId="0" applyFont="1" applyFill="1" applyBorder="1" applyAlignment="1">
      <alignment vertical="center"/>
    </xf>
    <xf numFmtId="165" fontId="3" fillId="3" borderId="0" xfId="0" applyNumberFormat="1" applyFont="1" applyFill="1" applyBorder="1" applyAlignment="1">
      <alignment horizontal="center"/>
    </xf>
    <xf numFmtId="3" fontId="3" fillId="3" borderId="0" xfId="0" applyNumberFormat="1" applyFont="1" applyFill="1" applyBorder="1"/>
    <xf numFmtId="37" fontId="3" fillId="3" borderId="0" xfId="1" applyNumberFormat="1" applyFont="1" applyFill="1" applyBorder="1" applyAlignment="1">
      <alignment horizontal="center"/>
    </xf>
    <xf numFmtId="10" fontId="3" fillId="3" borderId="0" xfId="0" applyNumberFormat="1" applyFont="1" applyFill="1" applyBorder="1"/>
    <xf numFmtId="9" fontId="3" fillId="3" borderId="0" xfId="0" applyNumberFormat="1" applyFont="1" applyFill="1" applyBorder="1" applyAlignment="1">
      <alignment horizontal="center"/>
    </xf>
    <xf numFmtId="0" fontId="3" fillId="3" borderId="0" xfId="0" applyFont="1" applyFill="1" applyBorder="1" applyAlignment="1">
      <alignment horizontal="center" vertical="center"/>
    </xf>
    <xf numFmtId="2" fontId="3" fillId="3" borderId="0" xfId="1" applyNumberFormat="1" applyFont="1" applyFill="1" applyBorder="1" applyAlignment="1">
      <alignment horizontal="center"/>
    </xf>
    <xf numFmtId="0" fontId="1" fillId="3" borderId="0" xfId="0" quotePrefix="1" applyFont="1" applyFill="1" applyBorder="1"/>
    <xf numFmtId="0" fontId="11" fillId="4" borderId="0" xfId="0" applyFont="1" applyFill="1" applyAlignment="1"/>
    <xf numFmtId="0" fontId="2" fillId="4" borderId="0" xfId="0" applyFont="1" applyFill="1" applyAlignment="1"/>
    <xf numFmtId="0" fontId="1" fillId="4" borderId="0" xfId="0" applyFont="1" applyFill="1" applyAlignment="1"/>
    <xf numFmtId="0" fontId="3" fillId="3" borderId="0" xfId="0" applyFont="1" applyFill="1" applyBorder="1" applyAlignment="1"/>
    <xf numFmtId="0" fontId="1" fillId="3" borderId="0" xfId="0" applyFont="1" applyFill="1" applyBorder="1" applyAlignment="1"/>
    <xf numFmtId="164" fontId="3" fillId="3" borderId="0" xfId="1" applyNumberFormat="1" applyFont="1" applyFill="1" applyBorder="1" applyAlignment="1"/>
    <xf numFmtId="37" fontId="3" fillId="3" borderId="0" xfId="1" applyNumberFormat="1" applyFont="1" applyFill="1" applyBorder="1" applyAlignment="1"/>
    <xf numFmtId="0" fontId="5" fillId="3" borderId="0" xfId="0" applyFont="1" applyFill="1" applyBorder="1" applyAlignment="1"/>
    <xf numFmtId="0" fontId="3" fillId="3" borderId="0" xfId="0" applyFont="1" applyFill="1" applyBorder="1" applyAlignment="1">
      <alignment horizontal="right"/>
    </xf>
    <xf numFmtId="0" fontId="1" fillId="2" borderId="2" xfId="0" applyFont="1" applyFill="1" applyBorder="1"/>
    <xf numFmtId="0" fontId="7" fillId="2" borderId="0" xfId="0" applyFont="1" applyFill="1" applyAlignment="1">
      <alignment horizontal="left" vertical="center"/>
    </xf>
    <xf numFmtId="0" fontId="3" fillId="2" borderId="0" xfId="0" applyFont="1" applyFill="1"/>
    <xf numFmtId="0" fontId="5" fillId="3" borderId="1" xfId="0" applyFont="1" applyFill="1" applyBorder="1" applyAlignment="1">
      <alignment horizontal="center" wrapText="1"/>
    </xf>
    <xf numFmtId="3"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3" borderId="0" xfId="0" applyFont="1" applyFill="1" applyAlignment="1">
      <alignment horizontal="left" indent="4"/>
    </xf>
    <xf numFmtId="9" fontId="3" fillId="3" borderId="1" xfId="0" applyNumberFormat="1" applyFont="1" applyFill="1" applyBorder="1" applyAlignment="1">
      <alignment horizontal="center"/>
    </xf>
    <xf numFmtId="3" fontId="3" fillId="3" borderId="0" xfId="0" applyNumberFormat="1" applyFont="1" applyFill="1" applyBorder="1" applyAlignment="1">
      <alignment horizontal="right"/>
    </xf>
    <xf numFmtId="0" fontId="3" fillId="3" borderId="0" xfId="0" applyFont="1" applyFill="1" applyAlignment="1">
      <alignment vertical="top"/>
    </xf>
    <xf numFmtId="0" fontId="7" fillId="6" borderId="0" xfId="0" applyFont="1" applyFill="1" applyAlignment="1"/>
    <xf numFmtId="0" fontId="5" fillId="6" borderId="0" xfId="0" applyFont="1" applyFill="1" applyBorder="1"/>
    <xf numFmtId="0" fontId="14" fillId="6" borderId="0" xfId="0" applyFont="1" applyFill="1" applyBorder="1"/>
    <xf numFmtId="3" fontId="3" fillId="3" borderId="1" xfId="0" applyNumberFormat="1" applyFont="1" applyFill="1" applyBorder="1" applyAlignment="1">
      <alignment horizontal="center" vertical="center" wrapText="1"/>
    </xf>
    <xf numFmtId="3" fontId="3" fillId="3" borderId="0" xfId="0" applyNumberFormat="1" applyFont="1" applyFill="1" applyBorder="1" applyAlignment="1">
      <alignment horizontal="center" vertical="center" wrapText="1"/>
    </xf>
    <xf numFmtId="9" fontId="3" fillId="3" borderId="0" xfId="0" applyNumberFormat="1" applyFont="1" applyFill="1" applyBorder="1" applyAlignment="1">
      <alignment horizontal="center" vertical="center" wrapText="1"/>
    </xf>
    <xf numFmtId="0" fontId="3" fillId="3" borderId="2" xfId="0" applyFont="1" applyFill="1" applyBorder="1" applyAlignment="1">
      <alignment horizontal="left"/>
    </xf>
    <xf numFmtId="0" fontId="15" fillId="2" borderId="2" xfId="0" applyFont="1" applyFill="1" applyBorder="1" applyAlignment="1">
      <alignment horizontal="center"/>
    </xf>
    <xf numFmtId="0" fontId="15" fillId="2" borderId="2" xfId="0" applyFont="1" applyFill="1" applyBorder="1" applyAlignment="1">
      <alignment horizontal="center" wrapText="1"/>
    </xf>
    <xf numFmtId="0" fontId="3" fillId="3" borderId="0" xfId="0" applyFont="1" applyFill="1" applyBorder="1" applyAlignment="1">
      <alignment vertical="center"/>
    </xf>
    <xf numFmtId="0" fontId="3" fillId="3" borderId="0" xfId="0" applyFont="1" applyFill="1" applyBorder="1" applyAlignment="1">
      <alignment wrapText="1"/>
    </xf>
    <xf numFmtId="0" fontId="3" fillId="3" borderId="0" xfId="0" applyFont="1" applyFill="1" applyBorder="1" applyAlignment="1">
      <alignment horizontal="left"/>
    </xf>
    <xf numFmtId="166" fontId="3" fillId="3" borderId="0" xfId="0" applyNumberFormat="1" applyFont="1" applyFill="1" applyBorder="1" applyAlignment="1">
      <alignment horizontal="right"/>
    </xf>
    <xf numFmtId="0" fontId="13" fillId="4" borderId="0" xfId="0" applyFont="1" applyFill="1" applyBorder="1"/>
    <xf numFmtId="0" fontId="2" fillId="4" borderId="0" xfId="0" applyFont="1" applyFill="1" applyBorder="1"/>
    <xf numFmtId="0" fontId="7" fillId="3" borderId="0" xfId="0" applyFont="1" applyFill="1" applyBorder="1" applyAlignment="1"/>
    <xf numFmtId="0" fontId="13" fillId="3" borderId="0" xfId="0" applyFont="1" applyFill="1" applyBorder="1"/>
    <xf numFmtId="0" fontId="14" fillId="3" borderId="0" xfId="0" applyFont="1" applyFill="1" applyBorder="1"/>
    <xf numFmtId="0" fontId="1" fillId="0" borderId="0" xfId="0" applyFont="1" applyBorder="1"/>
    <xf numFmtId="0" fontId="7" fillId="3" borderId="0" xfId="0" applyFont="1" applyFill="1" applyBorder="1"/>
    <xf numFmtId="0" fontId="4" fillId="3" borderId="0" xfId="0" applyFont="1" applyFill="1" applyBorder="1"/>
    <xf numFmtId="0" fontId="1" fillId="3" borderId="0" xfId="0" applyFont="1" applyFill="1" applyBorder="1" applyAlignment="1">
      <alignment wrapText="1"/>
    </xf>
    <xf numFmtId="165" fontId="3" fillId="3" borderId="4" xfId="0" applyNumberFormat="1" applyFont="1" applyFill="1" applyBorder="1" applyAlignment="1">
      <alignment horizontal="left"/>
    </xf>
    <xf numFmtId="164" fontId="3" fillId="3" borderId="3" xfId="1" applyNumberFormat="1" applyFont="1" applyFill="1" applyBorder="1"/>
    <xf numFmtId="9" fontId="3" fillId="3" borderId="4" xfId="2" applyFont="1" applyFill="1" applyBorder="1" applyAlignment="1">
      <alignment horizontal="right"/>
    </xf>
    <xf numFmtId="0" fontId="3" fillId="3" borderId="3" xfId="0" applyFont="1" applyFill="1" applyBorder="1"/>
    <xf numFmtId="9" fontId="3" fillId="3" borderId="1" xfId="2" applyFont="1" applyFill="1" applyBorder="1" applyAlignment="1">
      <alignment horizontal="center"/>
    </xf>
    <xf numFmtId="168" fontId="3" fillId="3" borderId="1" xfId="1" applyNumberFormat="1" applyFont="1" applyFill="1" applyBorder="1" applyAlignment="1">
      <alignment horizontal="center"/>
    </xf>
    <xf numFmtId="0" fontId="3" fillId="3" borderId="0" xfId="0" applyFont="1" applyFill="1" applyBorder="1" applyAlignment="1">
      <alignment vertical="center"/>
    </xf>
    <xf numFmtId="0" fontId="3" fillId="3" borderId="1" xfId="0" applyFont="1" applyFill="1" applyBorder="1" applyAlignment="1">
      <alignment horizontal="center" vertical="center"/>
    </xf>
    <xf numFmtId="0" fontId="3" fillId="3" borderId="0" xfId="0" applyFont="1" applyFill="1" applyAlignment="1">
      <alignment vertical="center"/>
    </xf>
    <xf numFmtId="0" fontId="3" fillId="3" borderId="0" xfId="0" applyFont="1" applyFill="1" applyBorder="1" applyAlignment="1">
      <alignment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3"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8" fillId="3" borderId="0" xfId="0" applyFont="1" applyFill="1"/>
    <xf numFmtId="0" fontId="3" fillId="7" borderId="0" xfId="0" applyFont="1" applyFill="1"/>
    <xf numFmtId="0" fontId="1" fillId="5" borderId="1" xfId="0" applyFont="1" applyFill="1" applyBorder="1"/>
    <xf numFmtId="0" fontId="20" fillId="5" borderId="1" xfId="0" applyFont="1" applyFill="1" applyBorder="1"/>
    <xf numFmtId="167" fontId="20" fillId="5" borderId="1" xfId="0" applyNumberFormat="1" applyFont="1" applyFill="1" applyBorder="1" applyAlignment="1">
      <alignment horizontal="center"/>
    </xf>
    <xf numFmtId="0" fontId="19" fillId="5" borderId="1" xfId="0" applyFont="1" applyFill="1" applyBorder="1" applyAlignment="1">
      <alignment horizontal="right"/>
    </xf>
    <xf numFmtId="3" fontId="20" fillId="5" borderId="1" xfId="0" applyNumberFormat="1" applyFont="1" applyFill="1" applyBorder="1" applyAlignment="1">
      <alignment horizontal="center"/>
    </xf>
    <xf numFmtId="0" fontId="0" fillId="3" borderId="0" xfId="0" applyFill="1"/>
    <xf numFmtId="0" fontId="15" fillId="5" borderId="6" xfId="0" applyFont="1" applyFill="1" applyBorder="1" applyAlignment="1">
      <alignment horizontal="center" wrapText="1"/>
    </xf>
    <xf numFmtId="0" fontId="21" fillId="5" borderId="6" xfId="0" applyFont="1" applyFill="1" applyBorder="1" applyAlignment="1">
      <alignment horizontal="center"/>
    </xf>
    <xf numFmtId="0" fontId="15" fillId="5" borderId="1" xfId="0" applyFont="1" applyFill="1" applyBorder="1" applyAlignment="1">
      <alignment horizontal="center" wrapText="1"/>
    </xf>
    <xf numFmtId="0" fontId="7" fillId="7" borderId="0" xfId="0" applyFont="1" applyFill="1"/>
    <xf numFmtId="0" fontId="3" fillId="3" borderId="2" xfId="0" applyFont="1" applyFill="1" applyBorder="1"/>
    <xf numFmtId="0" fontId="7" fillId="3" borderId="0" xfId="0" applyFont="1" applyFill="1" applyAlignment="1"/>
    <xf numFmtId="0" fontId="13" fillId="3" borderId="0" xfId="0" applyFont="1" applyFill="1"/>
    <xf numFmtId="0" fontId="14" fillId="3" borderId="0" xfId="0" applyFont="1" applyFill="1"/>
    <xf numFmtId="0" fontId="5" fillId="3" borderId="0" xfId="0" applyFont="1" applyFill="1" applyBorder="1" applyAlignment="1">
      <alignment horizontal="center" vertical="center" wrapText="1"/>
    </xf>
    <xf numFmtId="0" fontId="13" fillId="4" borderId="0" xfId="0" applyFont="1" applyFill="1"/>
    <xf numFmtId="0" fontId="3" fillId="3" borderId="0" xfId="0" applyFont="1" applyFill="1" applyBorder="1" applyAlignment="1">
      <alignment horizontal="left" wrapText="1"/>
    </xf>
    <xf numFmtId="0" fontId="7" fillId="6" borderId="0" xfId="0" applyFont="1" applyFill="1"/>
    <xf numFmtId="0" fontId="3" fillId="6" borderId="0" xfId="0" applyFont="1" applyFill="1" applyBorder="1"/>
    <xf numFmtId="0" fontId="5" fillId="3" borderId="0" xfId="0" applyFont="1" applyFill="1" applyBorder="1"/>
    <xf numFmtId="0" fontId="1" fillId="3" borderId="0" xfId="0" applyFont="1" applyFill="1" applyBorder="1" applyAlignment="1">
      <alignment horizontal="center" vertical="center" wrapText="1"/>
    </xf>
    <xf numFmtId="9" fontId="1" fillId="3" borderId="0" xfId="0" applyNumberFormat="1" applyFont="1" applyFill="1" applyBorder="1" applyAlignment="1">
      <alignment horizontal="right" vertical="center" wrapText="1"/>
    </xf>
    <xf numFmtId="9" fontId="1" fillId="3" borderId="0" xfId="0" applyNumberFormat="1" applyFont="1" applyFill="1" applyBorder="1" applyAlignment="1">
      <alignment horizontal="center" vertical="center" wrapText="1"/>
    </xf>
    <xf numFmtId="0" fontId="7" fillId="7" borderId="0" xfId="0" applyFont="1" applyFill="1" applyBorder="1"/>
    <xf numFmtId="0" fontId="15" fillId="3" borderId="1" xfId="0" applyFont="1" applyFill="1" applyBorder="1"/>
    <xf numFmtId="0" fontId="20" fillId="7" borderId="1" xfId="0" applyFont="1" applyFill="1" applyBorder="1"/>
    <xf numFmtId="0" fontId="21" fillId="5" borderId="1" xfId="0" applyFont="1" applyFill="1" applyBorder="1" applyAlignment="1">
      <alignment horizontal="center" wrapText="1"/>
    </xf>
    <xf numFmtId="0" fontId="3" fillId="3" borderId="0" xfId="0" quotePrefix="1" applyFont="1" applyFill="1" applyAlignment="1">
      <alignment horizontal="left"/>
    </xf>
    <xf numFmtId="0" fontId="3" fillId="3" borderId="2" xfId="0" applyFont="1" applyFill="1" applyBorder="1" applyAlignment="1">
      <alignment horizontal="left" vertical="center"/>
    </xf>
    <xf numFmtId="0" fontId="3" fillId="3" borderId="4" xfId="0" applyFont="1" applyFill="1" applyBorder="1" applyAlignment="1">
      <alignment horizontal="left" vertical="center" indent="8"/>
    </xf>
    <xf numFmtId="0" fontId="4"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3" fillId="3" borderId="0" xfId="0" applyFont="1" applyFill="1" applyBorder="1" applyAlignment="1">
      <alignment horizontal="left" vertical="center"/>
    </xf>
    <xf numFmtId="0" fontId="3" fillId="3" borderId="0" xfId="0" applyFont="1" applyFill="1" applyAlignment="1">
      <alignment horizontal="left"/>
    </xf>
    <xf numFmtId="0" fontId="7" fillId="2" borderId="0" xfId="0" applyFont="1" applyFill="1"/>
    <xf numFmtId="0" fontId="4" fillId="2" borderId="0" xfId="0" applyFont="1" applyFill="1"/>
    <xf numFmtId="2" fontId="3" fillId="2" borderId="1"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xf>
    <xf numFmtId="0" fontId="1" fillId="3" borderId="4" xfId="0" applyFont="1" applyFill="1" applyBorder="1"/>
    <xf numFmtId="3" fontId="3" fillId="3" borderId="4" xfId="0" applyNumberFormat="1" applyFont="1" applyFill="1" applyBorder="1" applyAlignment="1">
      <alignment horizontal="right"/>
    </xf>
    <xf numFmtId="0" fontId="3" fillId="3" borderId="4" xfId="0" applyFont="1" applyFill="1" applyBorder="1"/>
    <xf numFmtId="0" fontId="4" fillId="3" borderId="0" xfId="0" applyFont="1" applyFill="1" applyBorder="1" applyAlignment="1">
      <alignment horizontal="left" indent="6"/>
    </xf>
    <xf numFmtId="3" fontId="3" fillId="3" borderId="1" xfId="0" applyNumberFormat="1" applyFont="1" applyFill="1" applyBorder="1" applyAlignment="1">
      <alignment horizontal="right" indent="1"/>
    </xf>
    <xf numFmtId="169" fontId="3" fillId="3" borderId="1" xfId="0" applyNumberFormat="1" applyFont="1" applyFill="1" applyBorder="1" applyAlignment="1">
      <alignment horizontal="center" vertical="center" wrapText="1"/>
    </xf>
    <xf numFmtId="0" fontId="15" fillId="0" borderId="0" xfId="0" applyFont="1" applyFill="1"/>
    <xf numFmtId="0" fontId="25" fillId="0" borderId="0" xfId="0" applyFont="1"/>
    <xf numFmtId="0" fontId="25" fillId="0" borderId="0" xfId="0" applyFont="1" applyAlignment="1">
      <alignment wrapText="1"/>
    </xf>
    <xf numFmtId="171" fontId="25" fillId="0" borderId="0" xfId="1" applyNumberFormat="1" applyFont="1"/>
    <xf numFmtId="164" fontId="25" fillId="0" borderId="0" xfId="1" applyNumberFormat="1" applyFont="1"/>
    <xf numFmtId="0" fontId="0" fillId="6" borderId="0" xfId="0" applyFill="1"/>
    <xf numFmtId="0" fontId="0" fillId="0" borderId="0" xfId="0" applyFont="1"/>
    <xf numFmtId="0" fontId="0" fillId="0" borderId="0" xfId="0" applyFont="1" applyAlignment="1">
      <alignment horizontal="center"/>
    </xf>
    <xf numFmtId="0" fontId="0" fillId="6" borderId="0" xfId="0" applyFont="1" applyFill="1"/>
    <xf numFmtId="0" fontId="26" fillId="0" borderId="0" xfId="0" applyFont="1"/>
    <xf numFmtId="0" fontId="27" fillId="0" borderId="0" xfId="0" applyFont="1"/>
    <xf numFmtId="172" fontId="0" fillId="6" borderId="0" xfId="0" applyNumberFormat="1" applyFill="1"/>
    <xf numFmtId="10" fontId="0" fillId="6" borderId="0" xfId="0" applyNumberFormat="1" applyFill="1"/>
    <xf numFmtId="0" fontId="25" fillId="0" borderId="0" xfId="0" quotePrefix="1" applyFont="1"/>
    <xf numFmtId="0" fontId="0" fillId="0" borderId="0" xfId="0" applyNumberFormat="1"/>
    <xf numFmtId="0" fontId="0" fillId="0" borderId="0" xfId="0" quotePrefix="1"/>
    <xf numFmtId="172" fontId="0" fillId="0" borderId="0" xfId="2" applyNumberFormat="1" applyFont="1"/>
    <xf numFmtId="10" fontId="0" fillId="6" borderId="0" xfId="2" applyNumberFormat="1" applyFont="1" applyFill="1"/>
    <xf numFmtId="0" fontId="1" fillId="6" borderId="1" xfId="0" applyFont="1" applyFill="1" applyBorder="1"/>
    <xf numFmtId="0" fontId="28" fillId="0" borderId="0" xfId="0" applyFont="1" applyFill="1"/>
    <xf numFmtId="0" fontId="27" fillId="0" borderId="0" xfId="0" applyFont="1" applyFill="1"/>
    <xf numFmtId="3" fontId="27" fillId="0" borderId="0" xfId="0" applyNumberFormat="1" applyFont="1"/>
    <xf numFmtId="0" fontId="27" fillId="6" borderId="0" xfId="0" applyFont="1" applyFill="1"/>
    <xf numFmtId="0" fontId="0" fillId="0" borderId="0" xfId="0" applyAlignment="1">
      <alignment horizontal="center"/>
    </xf>
    <xf numFmtId="0" fontId="0" fillId="0" borderId="0" xfId="0" applyAlignment="1">
      <alignment horizontal="right" vertical="center"/>
    </xf>
    <xf numFmtId="0" fontId="0" fillId="0" borderId="0" xfId="0" applyAlignment="1">
      <alignment horizontal="left"/>
    </xf>
    <xf numFmtId="0" fontId="0" fillId="6" borderId="0" xfId="0" applyFill="1" applyAlignment="1">
      <alignment horizontal="center"/>
    </xf>
    <xf numFmtId="3" fontId="0" fillId="0" borderId="0" xfId="0" applyNumberFormat="1"/>
    <xf numFmtId="4" fontId="0" fillId="0" borderId="0" xfId="0" applyNumberFormat="1"/>
    <xf numFmtId="2" fontId="0" fillId="0" borderId="0" xfId="0" applyNumberFormat="1"/>
    <xf numFmtId="4" fontId="0" fillId="0" borderId="0" xfId="0" applyNumberFormat="1" applyFont="1"/>
    <xf numFmtId="2" fontId="0" fillId="0" borderId="0" xfId="0" applyNumberFormat="1" applyFont="1"/>
    <xf numFmtId="4" fontId="0" fillId="6" borderId="0" xfId="0" applyNumberFormat="1" applyFont="1" applyFill="1"/>
    <xf numFmtId="2" fontId="0" fillId="6" borderId="0" xfId="0" applyNumberFormat="1" applyFont="1" applyFill="1"/>
    <xf numFmtId="0" fontId="0" fillId="0" borderId="1" xfId="0" applyBorder="1"/>
    <xf numFmtId="0" fontId="0" fillId="0" borderId="1" xfId="0" applyFont="1" applyBorder="1"/>
    <xf numFmtId="0" fontId="0" fillId="0" borderId="0" xfId="0" applyFont="1" applyBorder="1"/>
    <xf numFmtId="0" fontId="0" fillId="0" borderId="1" xfId="0" applyFont="1" applyBorder="1" applyAlignment="1">
      <alignment horizontal="center"/>
    </xf>
    <xf numFmtId="3" fontId="0" fillId="0" borderId="1" xfId="0" applyNumberFormat="1" applyFont="1" applyBorder="1"/>
    <xf numFmtId="0" fontId="0" fillId="0" borderId="1" xfId="0" applyBorder="1" applyAlignment="1">
      <alignment horizontal="center"/>
    </xf>
    <xf numFmtId="3" fontId="0" fillId="0" borderId="1" xfId="0" applyNumberFormat="1" applyBorder="1"/>
    <xf numFmtId="0" fontId="0" fillId="6" borderId="1" xfId="0" applyFill="1" applyBorder="1"/>
    <xf numFmtId="3" fontId="0" fillId="6" borderId="1" xfId="0" applyNumberFormat="1" applyFont="1" applyFill="1" applyBorder="1"/>
    <xf numFmtId="0" fontId="0" fillId="6" borderId="1" xfId="0" applyFill="1" applyBorder="1" applyAlignment="1">
      <alignment horizontal="center"/>
    </xf>
    <xf numFmtId="37" fontId="0" fillId="6" borderId="1" xfId="1" applyNumberFormat="1" applyFont="1" applyFill="1" applyBorder="1"/>
    <xf numFmtId="10" fontId="0" fillId="0" borderId="1" xfId="2" applyNumberFormat="1" applyFont="1" applyBorder="1"/>
    <xf numFmtId="173" fontId="0" fillId="6" borderId="1" xfId="0" applyNumberFormat="1" applyFill="1" applyBorder="1"/>
    <xf numFmtId="0" fontId="25" fillId="0" borderId="0" xfId="0" applyFont="1" applyAlignment="1">
      <alignment horizontal="center"/>
    </xf>
    <xf numFmtId="0" fontId="25" fillId="0" borderId="0" xfId="0" applyFont="1" applyAlignment="1">
      <alignment horizontal="left"/>
    </xf>
    <xf numFmtId="172" fontId="0" fillId="6" borderId="0" xfId="2" applyNumberFormat="1" applyFont="1" applyFill="1"/>
    <xf numFmtId="172" fontId="0" fillId="0" borderId="0" xfId="0" applyNumberFormat="1"/>
    <xf numFmtId="0" fontId="30" fillId="0" borderId="0" xfId="0" applyFont="1"/>
    <xf numFmtId="0" fontId="31" fillId="0" borderId="0" xfId="0" applyFont="1"/>
    <xf numFmtId="3" fontId="0" fillId="0" borderId="1" xfId="1" applyNumberFormat="1" applyFont="1" applyBorder="1"/>
    <xf numFmtId="169" fontId="0" fillId="0" borderId="1" xfId="0" applyNumberFormat="1" applyBorder="1" applyAlignment="1">
      <alignment horizontal="center"/>
    </xf>
    <xf numFmtId="164" fontId="32" fillId="0" borderId="0" xfId="1" applyNumberFormat="1" applyFont="1"/>
    <xf numFmtId="10" fontId="0" fillId="6" borderId="1" xfId="2" applyNumberFormat="1" applyFont="1" applyFill="1" applyBorder="1"/>
    <xf numFmtId="169" fontId="0" fillId="0" borderId="0" xfId="0" applyNumberFormat="1"/>
    <xf numFmtId="43" fontId="0" fillId="6" borderId="1" xfId="1" applyFont="1" applyFill="1" applyBorder="1"/>
    <xf numFmtId="169" fontId="0" fillId="0" borderId="0" xfId="0" applyNumberFormat="1" applyFont="1" applyAlignment="1">
      <alignment horizontal="center"/>
    </xf>
    <xf numFmtId="0" fontId="24" fillId="0" borderId="0" xfId="0" applyFont="1"/>
    <xf numFmtId="0" fontId="24" fillId="6" borderId="0" xfId="0" applyFont="1" applyFill="1"/>
    <xf numFmtId="3" fontId="0" fillId="0" borderId="1" xfId="0" applyNumberFormat="1" applyFont="1" applyBorder="1" applyAlignment="1">
      <alignment horizontal="center"/>
    </xf>
    <xf numFmtId="170" fontId="3" fillId="3" borderId="2" xfId="0" applyNumberFormat="1" applyFont="1" applyFill="1" applyBorder="1" applyAlignment="1">
      <alignment horizontal="center" vertical="center"/>
    </xf>
    <xf numFmtId="170" fontId="3" fillId="3" borderId="3"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3" fillId="3" borderId="0" xfId="0" applyFont="1" applyFill="1" applyBorder="1" applyAlignment="1">
      <alignment vertical="center"/>
    </xf>
    <xf numFmtId="0" fontId="0" fillId="0" borderId="0" xfId="0" applyAlignment="1"/>
    <xf numFmtId="0" fontId="3" fillId="3" borderId="1" xfId="0" applyFont="1" applyFill="1" applyBorder="1" applyAlignment="1">
      <alignment horizontal="center" vertical="center"/>
    </xf>
    <xf numFmtId="0" fontId="3" fillId="3" borderId="0" xfId="0" applyFont="1" applyFill="1" applyBorder="1" applyAlignment="1">
      <alignment vertical="center" wrapText="1"/>
    </xf>
    <xf numFmtId="0" fontId="1" fillId="0" borderId="0" xfId="0" applyFont="1" applyBorder="1" applyAlignment="1"/>
    <xf numFmtId="0" fontId="15" fillId="5"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5" fillId="5" borderId="11" xfId="0" applyFont="1" applyFill="1" applyBorder="1" applyAlignment="1">
      <alignment horizontal="center" wrapText="1"/>
    </xf>
    <xf numFmtId="0" fontId="15" fillId="5" borderId="6" xfId="0" applyFont="1" applyFill="1" applyBorder="1" applyAlignment="1">
      <alignment horizontal="center" wrapText="1"/>
    </xf>
    <xf numFmtId="0" fontId="15" fillId="5" borderId="5" xfId="0" applyFont="1" applyFill="1" applyBorder="1" applyAlignment="1">
      <alignment horizontal="center" wrapText="1"/>
    </xf>
    <xf numFmtId="0" fontId="0" fillId="0" borderId="6" xfId="0" applyBorder="1" applyAlignment="1">
      <alignment horizontal="center" wrapText="1"/>
    </xf>
    <xf numFmtId="0" fontId="3" fillId="3" borderId="0" xfId="0" applyFont="1" applyFill="1" applyBorder="1" applyAlignment="1">
      <alignment wrapText="1"/>
    </xf>
    <xf numFmtId="0" fontId="5" fillId="3" borderId="1" xfId="0" applyFont="1" applyFill="1" applyBorder="1" applyAlignment="1">
      <alignment horizontal="center" vertical="center" wrapText="1"/>
    </xf>
    <xf numFmtId="0" fontId="0" fillId="0" borderId="5" xfId="0" applyFont="1" applyBorder="1" applyAlignment="1">
      <alignment horizontal="center"/>
    </xf>
    <xf numFmtId="0" fontId="0" fillId="0" borderId="11" xfId="0" applyFont="1" applyBorder="1" applyAlignment="1">
      <alignment horizontal="center"/>
    </xf>
    <xf numFmtId="0" fontId="0" fillId="0" borderId="6" xfId="0" applyFont="1" applyBorder="1" applyAlignment="1">
      <alignment horizontal="center"/>
    </xf>
    <xf numFmtId="0" fontId="0" fillId="0" borderId="5" xfId="0" applyBorder="1" applyAlignment="1">
      <alignment horizontal="center" wrapText="1"/>
    </xf>
    <xf numFmtId="0" fontId="0" fillId="0" borderId="11" xfId="0" applyBorder="1" applyAlignment="1">
      <alignment horizontal="center"/>
    </xf>
    <xf numFmtId="0" fontId="0" fillId="0" borderId="6"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6" borderId="1" xfId="0" applyFill="1" applyBorder="1" applyAlignment="1">
      <alignment horizontal="left"/>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3" borderId="0" xfId="0" applyFont="1" applyFill="1" applyBorder="1" applyAlignment="1">
      <alignment horizontal="center"/>
    </xf>
    <xf numFmtId="9"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right" vertical="center" indent="9"/>
    </xf>
    <xf numFmtId="0" fontId="5" fillId="3" borderId="1" xfId="0" applyFont="1" applyFill="1" applyBorder="1" applyAlignment="1">
      <alignment horizontal="center" wrapText="1"/>
    </xf>
    <xf numFmtId="0" fontId="3" fillId="3" borderId="0" xfId="0" applyFont="1" applyFill="1" applyAlignment="1">
      <alignment wrapText="1"/>
    </xf>
    <xf numFmtId="0" fontId="5" fillId="3" borderId="1"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Normalized residuals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064565005122673E-2"/>
          <c:y val="0.16338876753942586"/>
          <c:w val="0.89113213627771182"/>
          <c:h val="0.65043079528501324"/>
        </c:manualLayout>
      </c:layout>
      <c:scatterChart>
        <c:scatterStyle val="lineMarker"/>
        <c:varyColors val="0"/>
        <c:ser>
          <c:idx val="0"/>
          <c:order val="0"/>
          <c:tx>
            <c:strRef>
              <c:f>'Q3'!$C$7</c:f>
              <c:strCache>
                <c:ptCount val="1"/>
                <c:pt idx="0">
                  <c:v>To 
(months)</c:v>
                </c:pt>
              </c:strCache>
            </c:strRef>
          </c:tx>
          <c:spPr>
            <a:ln w="25400" cap="rnd">
              <a:noFill/>
              <a:round/>
            </a:ln>
            <a:effectLst/>
          </c:spPr>
          <c:marker>
            <c:symbol val="circle"/>
            <c:size val="5"/>
            <c:spPr>
              <a:solidFill>
                <a:schemeClr val="accent1"/>
              </a:solidFill>
              <a:ln w="9525">
                <a:solidFill>
                  <a:schemeClr val="accent1"/>
                </a:solidFill>
              </a:ln>
              <a:effectLst/>
            </c:spPr>
          </c:marker>
          <c:xVal>
            <c:numRef>
              <c:f>'Q3'!$C$8:$C$17</c:f>
              <c:numCache>
                <c:formatCode>General</c:formatCode>
                <c:ptCount val="10"/>
                <c:pt idx="0">
                  <c:v>12</c:v>
                </c:pt>
                <c:pt idx="1">
                  <c:v>24</c:v>
                </c:pt>
                <c:pt idx="2">
                  <c:v>36</c:v>
                </c:pt>
                <c:pt idx="3">
                  <c:v>48</c:v>
                </c:pt>
                <c:pt idx="4">
                  <c:v>12</c:v>
                </c:pt>
                <c:pt idx="5">
                  <c:v>24</c:v>
                </c:pt>
                <c:pt idx="6">
                  <c:v>36</c:v>
                </c:pt>
                <c:pt idx="7">
                  <c:v>12</c:v>
                </c:pt>
                <c:pt idx="8">
                  <c:v>24</c:v>
                </c:pt>
                <c:pt idx="9">
                  <c:v>12</c:v>
                </c:pt>
              </c:numCache>
            </c:numRef>
          </c:xVal>
          <c:yVal>
            <c:numRef>
              <c:f>'Q3'!$L$8:$L$17</c:f>
              <c:numCache>
                <c:formatCode>General</c:formatCode>
                <c:ptCount val="10"/>
                <c:pt idx="0">
                  <c:v>-0.19822449752619564</c:v>
                </c:pt>
                <c:pt idx="1">
                  <c:v>-0.11125491771858886</c:v>
                </c:pt>
                <c:pt idx="2">
                  <c:v>0.30352259508847157</c:v>
                </c:pt>
                <c:pt idx="3">
                  <c:v>0.87680344564101087</c:v>
                </c:pt>
                <c:pt idx="4">
                  <c:v>0.49903063976523909</c:v>
                </c:pt>
                <c:pt idx="5">
                  <c:v>-1.0733036329557306</c:v>
                </c:pt>
                <c:pt idx="6">
                  <c:v>1.0028952304256717</c:v>
                </c:pt>
                <c:pt idx="7">
                  <c:v>0.83489735632647932</c:v>
                </c:pt>
                <c:pt idx="8">
                  <c:v>-0.99174313060124031</c:v>
                </c:pt>
                <c:pt idx="9">
                  <c:v>0</c:v>
                </c:pt>
              </c:numCache>
            </c:numRef>
          </c:yVal>
          <c:smooth val="0"/>
          <c:extLst>
            <c:ext xmlns:c16="http://schemas.microsoft.com/office/drawing/2014/chart" uri="{C3380CC4-5D6E-409C-BE32-E72D297353CC}">
              <c16:uniqueId val="{00000000-E4B8-4F42-B2D9-F102DB9178DA}"/>
            </c:ext>
          </c:extLst>
        </c:ser>
        <c:dLbls>
          <c:showLegendKey val="0"/>
          <c:showVal val="0"/>
          <c:showCatName val="0"/>
          <c:showSerName val="0"/>
          <c:showPercent val="0"/>
          <c:showBubbleSize val="0"/>
        </c:dLbls>
        <c:axId val="641119528"/>
        <c:axId val="641119856"/>
      </c:scatterChart>
      <c:valAx>
        <c:axId val="641119528"/>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 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119856"/>
        <c:crossesAt val="-1.5"/>
        <c:crossBetween val="midCat"/>
      </c:valAx>
      <c:valAx>
        <c:axId val="641119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119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244464</xdr:colOff>
      <xdr:row>46</xdr:row>
      <xdr:rowOff>14293</xdr:rowOff>
    </xdr:from>
    <xdr:to>
      <xdr:col>13</xdr:col>
      <xdr:colOff>885814</xdr:colOff>
      <xdr:row>60</xdr:row>
      <xdr:rowOff>196855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13</xdr:row>
          <xdr:rowOff>60960</xdr:rowOff>
        </xdr:from>
        <xdr:to>
          <xdr:col>2</xdr:col>
          <xdr:colOff>457200</xdr:colOff>
          <xdr:row>13</xdr:row>
          <xdr:rowOff>266700</xdr:rowOff>
        </xdr:to>
        <xdr:sp macro="" textlink="">
          <xdr:nvSpPr>
            <xdr:cNvPr id="15365" name="Object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xdr:row>
          <xdr:rowOff>45720</xdr:rowOff>
        </xdr:from>
        <xdr:to>
          <xdr:col>3</xdr:col>
          <xdr:colOff>480060</xdr:colOff>
          <xdr:row>13</xdr:row>
          <xdr:rowOff>259080</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59FF-A44D-4446-A841-33AD054B6D82}">
  <dimension ref="A1:BW218"/>
  <sheetViews>
    <sheetView tabSelected="1" zoomScaleNormal="100" workbookViewId="0"/>
  </sheetViews>
  <sheetFormatPr defaultColWidth="9.109375" defaultRowHeight="15.75" customHeight="1" x14ac:dyDescent="0.3"/>
  <cols>
    <col min="1" max="12" width="10.33203125" style="3" customWidth="1"/>
    <col min="13" max="13" width="9.109375" customWidth="1"/>
    <col min="76" max="16384" width="9.109375" style="3"/>
  </cols>
  <sheetData>
    <row r="1" spans="1:12" ht="15.75" customHeight="1" x14ac:dyDescent="0.35">
      <c r="A1" s="33" t="s">
        <v>20</v>
      </c>
      <c r="B1" s="34"/>
      <c r="C1" s="8" t="s">
        <v>8</v>
      </c>
      <c r="D1" s="10"/>
      <c r="E1" s="34"/>
      <c r="F1" s="34"/>
      <c r="G1" s="34"/>
      <c r="H1" s="34"/>
      <c r="I1" s="34"/>
      <c r="J1" s="34"/>
      <c r="K1" s="34"/>
      <c r="L1" s="35"/>
    </row>
    <row r="2" spans="1:12" ht="15.75" customHeight="1" x14ac:dyDescent="0.35">
      <c r="A2" s="33"/>
      <c r="B2" s="34"/>
      <c r="C2" s="10"/>
      <c r="D2" s="10"/>
      <c r="E2" s="34"/>
      <c r="F2" s="34"/>
      <c r="G2" s="34"/>
      <c r="H2" s="34"/>
      <c r="I2" s="34"/>
      <c r="J2" s="34"/>
      <c r="K2" s="34"/>
      <c r="L2" s="35"/>
    </row>
    <row r="3" spans="1:12" ht="15.75" customHeight="1" x14ac:dyDescent="0.3">
      <c r="A3" s="210" t="s">
        <v>167</v>
      </c>
      <c r="B3" s="211"/>
      <c r="C3" s="211"/>
      <c r="D3" s="211"/>
      <c r="E3" s="211"/>
      <c r="F3" s="211"/>
      <c r="G3" s="211"/>
      <c r="H3" s="211"/>
      <c r="I3" s="211"/>
      <c r="J3" s="211"/>
      <c r="K3" s="211"/>
      <c r="L3" s="211"/>
    </row>
    <row r="4" spans="1:12" ht="15.75" customHeight="1" x14ac:dyDescent="0.3">
      <c r="A4" s="210"/>
      <c r="B4" s="211"/>
      <c r="C4" s="211"/>
      <c r="D4" s="211"/>
      <c r="E4" s="211"/>
      <c r="F4" s="211"/>
      <c r="G4" s="211"/>
      <c r="H4" s="211"/>
      <c r="I4" s="211"/>
      <c r="J4" s="211"/>
      <c r="K4" s="211"/>
      <c r="L4" s="211"/>
    </row>
    <row r="5" spans="1:12" ht="21" customHeight="1" x14ac:dyDescent="0.3">
      <c r="A5" s="36" t="s">
        <v>166</v>
      </c>
      <c r="B5" s="36"/>
      <c r="C5" s="36"/>
      <c r="D5" s="36"/>
      <c r="E5" s="36"/>
      <c r="F5" s="36"/>
      <c r="G5" s="36"/>
      <c r="H5" s="36"/>
      <c r="I5" s="36"/>
      <c r="J5" s="63"/>
      <c r="K5" s="36"/>
      <c r="L5" s="37"/>
    </row>
    <row r="6" spans="1:12" ht="21" customHeight="1" x14ac:dyDescent="0.3">
      <c r="A6" s="136" t="s">
        <v>153</v>
      </c>
      <c r="B6" s="13">
        <v>1</v>
      </c>
      <c r="C6" s="36"/>
      <c r="D6" s="36"/>
      <c r="E6" s="36"/>
      <c r="F6" s="36"/>
      <c r="G6" s="36"/>
      <c r="H6" s="36"/>
      <c r="I6" s="36"/>
      <c r="J6" s="63"/>
      <c r="K6" s="36"/>
      <c r="L6" s="37"/>
    </row>
    <row r="7" spans="1:12" ht="21" customHeight="1" x14ac:dyDescent="0.3">
      <c r="A7" s="136" t="s">
        <v>154</v>
      </c>
      <c r="B7" s="13">
        <f xml:space="preserve"> 0.5</f>
        <v>0.5</v>
      </c>
      <c r="C7" s="36"/>
      <c r="D7" s="36"/>
      <c r="E7" s="36"/>
      <c r="F7" s="36"/>
      <c r="G7" s="36"/>
      <c r="H7" s="36"/>
      <c r="I7" s="36"/>
      <c r="J7" s="63"/>
      <c r="K7" s="36"/>
      <c r="L7" s="37"/>
    </row>
    <row r="8" spans="1:12" ht="21" customHeight="1" x14ac:dyDescent="0.3">
      <c r="A8" s="36"/>
      <c r="B8" s="36"/>
      <c r="C8" s="36"/>
      <c r="D8" s="36"/>
      <c r="E8" s="36"/>
      <c r="F8" s="36"/>
      <c r="G8" s="36"/>
      <c r="H8" s="36"/>
      <c r="I8" s="36"/>
      <c r="J8" s="63"/>
      <c r="K8" s="36"/>
      <c r="L8" s="37"/>
    </row>
    <row r="9" spans="1:12" ht="15.75" customHeight="1" x14ac:dyDescent="0.3">
      <c r="A9" s="36" t="s">
        <v>34</v>
      </c>
      <c r="B9" s="36"/>
      <c r="C9" s="36"/>
      <c r="D9" s="36"/>
      <c r="E9" s="36"/>
      <c r="F9" s="36"/>
      <c r="G9" s="36"/>
      <c r="H9" s="36"/>
      <c r="I9" s="36"/>
      <c r="J9" s="36"/>
      <c r="K9" s="36"/>
      <c r="L9" s="37"/>
    </row>
    <row r="10" spans="1:12" ht="15.75" customHeight="1" x14ac:dyDescent="0.3">
      <c r="A10" s="63" t="s">
        <v>35</v>
      </c>
      <c r="B10" s="13">
        <v>1</v>
      </c>
      <c r="C10" s="50"/>
      <c r="D10" s="16"/>
      <c r="E10" s="36"/>
      <c r="F10" s="36"/>
      <c r="G10" s="36"/>
      <c r="H10" s="36"/>
      <c r="I10" s="36"/>
      <c r="J10" s="36"/>
      <c r="K10" s="36"/>
      <c r="L10" s="37"/>
    </row>
    <row r="11" spans="1:12" ht="15.75" customHeight="1" x14ac:dyDescent="0.3">
      <c r="A11" s="63" t="s">
        <v>36</v>
      </c>
      <c r="B11" s="13">
        <v>2</v>
      </c>
      <c r="C11" s="38"/>
      <c r="D11" s="39"/>
      <c r="E11" s="36"/>
      <c r="F11" s="36"/>
      <c r="G11" s="36"/>
      <c r="H11" s="36"/>
      <c r="I11" s="36"/>
      <c r="J11" s="36"/>
      <c r="K11" s="36"/>
      <c r="L11" s="37"/>
    </row>
    <row r="12" spans="1:12" ht="15.75" customHeight="1" x14ac:dyDescent="0.3">
      <c r="A12" s="63" t="s">
        <v>152</v>
      </c>
      <c r="B12" s="25"/>
      <c r="C12" s="38"/>
      <c r="D12" s="39"/>
      <c r="E12" s="36"/>
      <c r="F12" s="36"/>
      <c r="G12" s="36"/>
      <c r="H12" s="36"/>
      <c r="I12" s="36"/>
      <c r="J12" s="36"/>
      <c r="K12" s="36"/>
      <c r="L12" s="37"/>
    </row>
    <row r="13" spans="1:12" ht="15.75" customHeight="1" x14ac:dyDescent="0.3">
      <c r="A13" s="36"/>
      <c r="B13" s="63"/>
      <c r="C13" s="64"/>
      <c r="D13" s="39"/>
      <c r="E13" s="36"/>
      <c r="F13" s="36"/>
      <c r="G13" s="36"/>
      <c r="H13" s="36"/>
      <c r="I13" s="36"/>
      <c r="J13" s="36"/>
      <c r="K13" s="36"/>
      <c r="L13" s="37"/>
    </row>
    <row r="14" spans="1:12" ht="15.75" customHeight="1" x14ac:dyDescent="0.3">
      <c r="A14" s="36" t="s">
        <v>172</v>
      </c>
      <c r="B14" s="63"/>
      <c r="C14" s="64"/>
      <c r="D14" s="39"/>
      <c r="E14" s="36"/>
      <c r="F14" s="36"/>
      <c r="G14" s="36"/>
      <c r="H14" s="36"/>
      <c r="I14" s="36"/>
      <c r="J14" s="36"/>
      <c r="K14" s="36"/>
      <c r="L14" s="37"/>
    </row>
    <row r="15" spans="1:12" ht="15.75" customHeight="1" x14ac:dyDescent="0.3">
      <c r="A15" s="36"/>
      <c r="B15" s="63"/>
      <c r="C15" s="64"/>
      <c r="D15" s="39"/>
      <c r="E15" s="36"/>
      <c r="F15" s="36"/>
      <c r="G15" s="36"/>
      <c r="H15" s="36"/>
      <c r="I15" s="36"/>
      <c r="J15" s="36"/>
      <c r="K15" s="36"/>
      <c r="L15" s="37"/>
    </row>
    <row r="16" spans="1:12" ht="15.75" customHeight="1" x14ac:dyDescent="0.3">
      <c r="A16" s="36"/>
      <c r="B16" s="206" t="s">
        <v>42</v>
      </c>
      <c r="C16" s="207"/>
      <c r="D16" s="206" t="s">
        <v>6</v>
      </c>
      <c r="E16" s="207"/>
      <c r="F16" s="36"/>
      <c r="G16" s="36"/>
      <c r="H16" s="36"/>
      <c r="I16" s="36"/>
      <c r="J16" s="36"/>
      <c r="K16" s="36"/>
      <c r="L16" s="37"/>
    </row>
    <row r="17" spans="1:12" ht="15.75" customHeight="1" x14ac:dyDescent="0.3">
      <c r="A17" s="36"/>
      <c r="B17" s="208"/>
      <c r="C17" s="209"/>
      <c r="D17" s="208"/>
      <c r="E17" s="209"/>
      <c r="F17" s="36"/>
      <c r="G17" s="36"/>
      <c r="H17" s="36"/>
      <c r="I17" s="36"/>
      <c r="J17" s="36"/>
      <c r="K17" s="36"/>
      <c r="L17" s="37"/>
    </row>
    <row r="18" spans="1:12" ht="15.75" customHeight="1" x14ac:dyDescent="0.3">
      <c r="A18" s="36"/>
      <c r="B18" s="212">
        <v>1</v>
      </c>
      <c r="C18" s="212"/>
      <c r="D18" s="212">
        <v>0.6</v>
      </c>
      <c r="E18" s="212"/>
      <c r="F18" s="36"/>
      <c r="G18" s="36"/>
      <c r="H18" s="36"/>
      <c r="I18" s="36"/>
      <c r="J18" s="36"/>
      <c r="K18" s="36"/>
      <c r="L18" s="37"/>
    </row>
    <row r="19" spans="1:12" ht="15.75" customHeight="1" x14ac:dyDescent="0.3">
      <c r="A19" s="36"/>
      <c r="B19" s="212">
        <v>2</v>
      </c>
      <c r="C19" s="212"/>
      <c r="D19" s="212">
        <v>0.3</v>
      </c>
      <c r="E19" s="212"/>
      <c r="F19" s="36"/>
      <c r="G19" s="36"/>
      <c r="H19" s="36"/>
      <c r="I19" s="36"/>
      <c r="J19" s="36"/>
      <c r="K19" s="36"/>
      <c r="L19" s="37"/>
    </row>
    <row r="20" spans="1:12" ht="15.75" customHeight="1" x14ac:dyDescent="0.3">
      <c r="A20" s="36"/>
      <c r="B20" s="212">
        <v>3</v>
      </c>
      <c r="C20" s="212"/>
      <c r="D20" s="212">
        <v>0.1</v>
      </c>
      <c r="E20" s="212"/>
      <c r="F20" s="36"/>
      <c r="G20" s="36"/>
      <c r="H20" s="36"/>
      <c r="I20" s="36"/>
      <c r="J20" s="36"/>
      <c r="K20" s="36"/>
      <c r="L20" s="37"/>
    </row>
    <row r="21" spans="1:12" ht="15.75" customHeight="1" x14ac:dyDescent="0.3">
      <c r="A21" s="36"/>
      <c r="B21" s="63"/>
      <c r="C21" s="64"/>
      <c r="D21" s="39"/>
      <c r="E21" s="36"/>
      <c r="F21" s="36"/>
      <c r="G21" s="36"/>
      <c r="H21" s="36"/>
      <c r="I21" s="36"/>
      <c r="J21" s="36"/>
      <c r="K21" s="36"/>
      <c r="L21" s="37"/>
    </row>
    <row r="22" spans="1:12" ht="15.75" customHeight="1" x14ac:dyDescent="0.3">
      <c r="A22" s="36" t="s">
        <v>37</v>
      </c>
      <c r="B22" s="63"/>
      <c r="C22" s="64"/>
      <c r="D22" s="39"/>
      <c r="E22" s="36"/>
      <c r="F22" s="36"/>
      <c r="G22" s="36"/>
      <c r="H22" s="36"/>
      <c r="I22" s="36"/>
      <c r="J22" s="36"/>
      <c r="K22" s="36"/>
      <c r="L22" s="37"/>
    </row>
    <row r="23" spans="1:12" ht="15.75" customHeight="1" x14ac:dyDescent="0.3">
      <c r="A23" s="36"/>
      <c r="B23" s="63"/>
      <c r="C23" s="64"/>
      <c r="D23" s="39"/>
      <c r="E23" s="36"/>
      <c r="F23" s="36"/>
      <c r="G23" s="36"/>
      <c r="H23" s="36"/>
      <c r="I23" s="36"/>
      <c r="J23" s="36"/>
      <c r="K23" s="36"/>
      <c r="L23" s="37"/>
    </row>
    <row r="24" spans="1:12" ht="15.75" customHeight="1" x14ac:dyDescent="0.3">
      <c r="A24" s="36" t="s">
        <v>155</v>
      </c>
      <c r="B24" s="63"/>
      <c r="C24" s="64"/>
      <c r="D24" s="39"/>
      <c r="E24" s="36"/>
      <c r="F24" s="36"/>
      <c r="G24" s="36"/>
      <c r="H24" s="36"/>
      <c r="I24" s="36"/>
      <c r="J24" s="36"/>
      <c r="K24" s="36"/>
      <c r="L24" s="37"/>
    </row>
    <row r="25" spans="1:12" ht="15.75" customHeight="1" x14ac:dyDescent="0.3">
      <c r="A25" s="36"/>
      <c r="B25" s="63"/>
      <c r="C25" s="64"/>
      <c r="D25" s="39"/>
      <c r="E25" s="36"/>
      <c r="F25" s="36"/>
      <c r="G25" s="36"/>
      <c r="H25" s="36"/>
      <c r="I25" s="36"/>
      <c r="J25" s="36"/>
      <c r="K25" s="36"/>
      <c r="L25" s="37"/>
    </row>
    <row r="26" spans="1:12" ht="15.75" customHeight="1" x14ac:dyDescent="0.3">
      <c r="A26" s="36"/>
      <c r="B26" s="206" t="s">
        <v>38</v>
      </c>
      <c r="C26" s="207"/>
      <c r="D26" s="206" t="s">
        <v>6</v>
      </c>
      <c r="E26" s="207"/>
      <c r="F26" s="36"/>
      <c r="G26" s="36"/>
      <c r="H26" s="36"/>
      <c r="I26" s="36"/>
      <c r="J26" s="36"/>
      <c r="K26" s="36"/>
      <c r="L26" s="37"/>
    </row>
    <row r="27" spans="1:12" ht="15.75" customHeight="1" x14ac:dyDescent="0.3">
      <c r="A27" s="36"/>
      <c r="B27" s="208"/>
      <c r="C27" s="209"/>
      <c r="D27" s="208"/>
      <c r="E27" s="209"/>
      <c r="F27" s="36"/>
      <c r="G27" s="36"/>
      <c r="H27" s="36"/>
      <c r="I27" s="36"/>
      <c r="J27" s="36"/>
      <c r="K27" s="36"/>
      <c r="L27" s="37"/>
    </row>
    <row r="28" spans="1:12" ht="15.75" customHeight="1" x14ac:dyDescent="0.3">
      <c r="A28" s="36"/>
      <c r="B28" s="204">
        <v>0</v>
      </c>
      <c r="C28" s="205"/>
      <c r="D28" s="202">
        <v>0.5</v>
      </c>
      <c r="E28" s="203"/>
      <c r="F28" s="36"/>
      <c r="G28" s="36"/>
      <c r="H28" s="36"/>
      <c r="I28" s="36"/>
      <c r="J28" s="36"/>
      <c r="K28" s="36"/>
      <c r="L28" s="37"/>
    </row>
    <row r="29" spans="1:12" ht="15.75" customHeight="1" x14ac:dyDescent="0.3">
      <c r="A29" s="36"/>
      <c r="B29" s="204">
        <v>1</v>
      </c>
      <c r="C29" s="205"/>
      <c r="D29" s="202">
        <v>0.15</v>
      </c>
      <c r="E29" s="203"/>
      <c r="F29" s="36"/>
      <c r="G29" s="36"/>
      <c r="H29" s="36"/>
      <c r="I29" s="36"/>
      <c r="J29" s="36"/>
      <c r="K29" s="36"/>
      <c r="L29" s="37"/>
    </row>
    <row r="30" spans="1:12" ht="15.75" customHeight="1" x14ac:dyDescent="0.3">
      <c r="A30" s="36"/>
      <c r="B30" s="204">
        <v>2</v>
      </c>
      <c r="C30" s="205"/>
      <c r="D30" s="202">
        <v>0.12</v>
      </c>
      <c r="E30" s="203"/>
      <c r="F30" s="36"/>
      <c r="G30" s="36"/>
      <c r="H30" s="36"/>
      <c r="I30" s="36"/>
      <c r="J30" s="36"/>
      <c r="K30" s="36"/>
      <c r="L30" s="37"/>
    </row>
    <row r="31" spans="1:12" ht="15.75" customHeight="1" x14ac:dyDescent="0.3">
      <c r="A31" s="36"/>
      <c r="B31" s="204">
        <v>3</v>
      </c>
      <c r="C31" s="205"/>
      <c r="D31" s="202">
        <v>8.3500000000000005E-2</v>
      </c>
      <c r="E31" s="203"/>
      <c r="F31" s="36"/>
      <c r="G31" s="36"/>
      <c r="H31" s="36"/>
      <c r="I31" s="36"/>
      <c r="J31" s="36"/>
      <c r="K31" s="36"/>
      <c r="L31" s="37"/>
    </row>
    <row r="32" spans="1:12" ht="15.75" customHeight="1" x14ac:dyDescent="0.3">
      <c r="A32" s="36"/>
      <c r="B32" s="204">
        <v>4</v>
      </c>
      <c r="C32" s="205"/>
      <c r="D32" s="202">
        <v>5.0549999999999998E-2</v>
      </c>
      <c r="E32" s="203"/>
      <c r="F32" s="36"/>
      <c r="G32" s="36"/>
      <c r="H32" s="36"/>
      <c r="I32" s="36"/>
      <c r="J32" s="36"/>
      <c r="K32" s="36"/>
      <c r="L32" s="37"/>
    </row>
    <row r="33" spans="1:75" ht="15.75" customHeight="1" x14ac:dyDescent="0.3">
      <c r="A33" s="36"/>
      <c r="B33" s="25"/>
      <c r="C33" s="38"/>
      <c r="D33" s="39"/>
      <c r="E33" s="36"/>
      <c r="F33" s="36"/>
      <c r="G33" s="36"/>
      <c r="H33" s="36"/>
      <c r="I33" s="36"/>
      <c r="J33" s="36"/>
      <c r="K33" s="36"/>
      <c r="L33" s="37"/>
    </row>
    <row r="34" spans="1:75" ht="15.75" customHeight="1" x14ac:dyDescent="0.3">
      <c r="A34" s="2" t="s">
        <v>21</v>
      </c>
      <c r="B34" s="2" t="s">
        <v>39</v>
      </c>
      <c r="C34" s="2"/>
      <c r="D34" s="2"/>
      <c r="E34" s="2"/>
      <c r="F34" s="2"/>
      <c r="G34" s="36"/>
      <c r="H34" s="36"/>
      <c r="I34" s="36"/>
      <c r="J34" s="36"/>
      <c r="K34" s="36"/>
      <c r="L34" s="37"/>
    </row>
    <row r="35" spans="1:75" s="4" customFormat="1" ht="15.75" customHeight="1" x14ac:dyDescent="0.35">
      <c r="A35" s="8"/>
      <c r="B35" s="8" t="s">
        <v>22</v>
      </c>
      <c r="C35" s="8"/>
      <c r="D35" s="7"/>
      <c r="E35" s="7"/>
      <c r="F35" s="7"/>
      <c r="G35" s="7"/>
      <c r="H35" s="2"/>
      <c r="I35" s="2"/>
      <c r="J35" s="1"/>
      <c r="K35" s="36"/>
      <c r="L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s="4" customFormat="1" ht="15.75" customHeight="1" x14ac:dyDescent="0.3">
      <c r="A36"/>
      <c r="B36" s="190" t="s">
        <v>187</v>
      </c>
      <c r="C36" s="191"/>
      <c r="D36" s="191"/>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s="4" customFormat="1" ht="15.75" customHeigh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s="4" customFormat="1" ht="15.75" customHeight="1" x14ac:dyDescent="0.3">
      <c r="A38" s="190" t="s">
        <v>188</v>
      </c>
      <c r="B38"/>
      <c r="C38" s="144">
        <f>0.5*(D18*D32+D19*D31+D20*D30)</f>
        <v>3.3689999999999998E-2</v>
      </c>
      <c r="D38"/>
      <c r="E38"/>
      <c r="F38" s="140"/>
      <c r="G38" s="141"/>
      <c r="H38" s="141"/>
      <c r="I38" s="140"/>
      <c r="J38" s="140"/>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s="4" customFormat="1" ht="15.75" customHeight="1" x14ac:dyDescent="0.3">
      <c r="A39" s="191"/>
      <c r="B39"/>
      <c r="C39" s="140"/>
      <c r="D39"/>
      <c r="E39"/>
      <c r="F39" s="142"/>
      <c r="G39" s="143"/>
      <c r="H39" s="143"/>
      <c r="I39" s="140"/>
      <c r="J39" s="140"/>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s="4" customFormat="1" ht="15.75" customHeight="1" x14ac:dyDescent="0.3">
      <c r="A40" s="190" t="s">
        <v>198</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s="4" customFormat="1" ht="15.75" customHeight="1"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s="4" customFormat="1" ht="15.75" customHeight="1" x14ac:dyDescent="0.3">
      <c r="A42" s="190" t="s">
        <v>282</v>
      </c>
      <c r="B42"/>
      <c r="C42"/>
      <c r="D42"/>
      <c r="E42" t="s">
        <v>189</v>
      </c>
      <c r="F42" t="s">
        <v>191</v>
      </c>
      <c r="G42" t="s">
        <v>191</v>
      </c>
      <c r="H42" t="s">
        <v>194</v>
      </c>
      <c r="I42" t="s">
        <v>196</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s="4" customFormat="1" ht="15.75" customHeight="1" x14ac:dyDescent="0.3">
      <c r="A43"/>
      <c r="B43"/>
      <c r="C43"/>
      <c r="D43"/>
      <c r="E43" t="s">
        <v>190</v>
      </c>
      <c r="F43" t="s">
        <v>192</v>
      </c>
      <c r="G43" t="s">
        <v>193</v>
      </c>
      <c r="H43" t="s">
        <v>195</v>
      </c>
      <c r="I43" t="s">
        <v>197</v>
      </c>
      <c r="J43" s="148"/>
      <c r="K43" s="14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s="4" customFormat="1" ht="15.75" customHeight="1" x14ac:dyDescent="0.3">
      <c r="A44"/>
      <c r="B44"/>
      <c r="C44" s="144">
        <f>SUM(E44:I44)</f>
        <v>3.3690000000000005E-2</v>
      </c>
      <c r="D44"/>
      <c r="E44">
        <f>0.5^3*$D19*$D20*2</f>
        <v>7.4999999999999997E-3</v>
      </c>
      <c r="F44">
        <f>0.5^4*$D18^2*$D20*3</f>
        <v>6.7499999999999991E-3</v>
      </c>
      <c r="G44">
        <f>0.5^4*$D18*$D19^2*3</f>
        <v>1.0125E-2</v>
      </c>
      <c r="H44">
        <f>0.5^5*$D18^3*$D19*4</f>
        <v>8.0999999999999996E-3</v>
      </c>
      <c r="I44">
        <f>0.5^6*$D18^5</f>
        <v>1.2149999999999999E-3</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s="4" customFormat="1" ht="15.75" customHeight="1" x14ac:dyDescent="0.3">
      <c r="A45"/>
      <c r="B45"/>
      <c r="C45" s="148"/>
      <c r="D45"/>
      <c r="E45" s="148"/>
      <c r="F45" s="148"/>
      <c r="G45" s="148"/>
      <c r="H45" s="148"/>
      <c r="I45" s="148"/>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ht="15.75" customHeight="1" x14ac:dyDescent="0.3">
      <c r="A46" s="2" t="s">
        <v>0</v>
      </c>
      <c r="B46" s="2" t="s">
        <v>40</v>
      </c>
      <c r="C46" s="36"/>
      <c r="D46" s="36"/>
      <c r="E46" s="36"/>
      <c r="F46" s="36"/>
      <c r="G46" s="36"/>
      <c r="H46" s="36"/>
      <c r="I46" s="36"/>
      <c r="J46" s="36"/>
      <c r="K46" s="36"/>
      <c r="L46" s="37"/>
    </row>
    <row r="47" spans="1:75" ht="15.75" customHeight="1" x14ac:dyDescent="0.35">
      <c r="A47" s="8"/>
      <c r="B47" s="8" t="s">
        <v>22</v>
      </c>
      <c r="C47" s="8"/>
      <c r="D47" s="7"/>
      <c r="E47" s="7"/>
      <c r="F47" s="7"/>
      <c r="G47" s="7"/>
      <c r="H47" s="2"/>
      <c r="I47" s="2"/>
      <c r="J47" s="1"/>
      <c r="K47" s="36"/>
      <c r="L47" s="37"/>
    </row>
    <row r="48" spans="1:75" s="145" customFormat="1" ht="15.75" customHeight="1" x14ac:dyDescent="0.3"/>
    <row r="49" spans="1:12" s="145" customFormat="1" ht="15.75" customHeight="1" x14ac:dyDescent="0.3">
      <c r="C49" s="145" t="s">
        <v>217</v>
      </c>
      <c r="D49" s="145" t="s">
        <v>272</v>
      </c>
      <c r="E49" s="145" t="s">
        <v>273</v>
      </c>
      <c r="F49" s="145" t="s">
        <v>274</v>
      </c>
    </row>
    <row r="50" spans="1:12" s="145" customFormat="1" ht="15.75" customHeight="1" x14ac:dyDescent="0.3">
      <c r="C50" s="146">
        <f>B18</f>
        <v>1</v>
      </c>
      <c r="D50" s="146">
        <f>D18</f>
        <v>0.6</v>
      </c>
      <c r="E50" s="146">
        <f>C50*D50</f>
        <v>0.6</v>
      </c>
      <c r="F50" s="146">
        <f>C50^2*D50</f>
        <v>0.6</v>
      </c>
    </row>
    <row r="51" spans="1:12" s="145" customFormat="1" ht="15.75" customHeight="1" x14ac:dyDescent="0.3">
      <c r="C51" s="146">
        <f>B19</f>
        <v>2</v>
      </c>
      <c r="D51" s="146">
        <f>D19</f>
        <v>0.3</v>
      </c>
      <c r="E51" s="146">
        <f t="shared" ref="E51:E52" si="0">C51*D51</f>
        <v>0.6</v>
      </c>
      <c r="F51" s="146">
        <f t="shared" ref="F51:F52" si="1">C51^2*D51</f>
        <v>1.2</v>
      </c>
    </row>
    <row r="52" spans="1:12" s="145" customFormat="1" ht="15.75" customHeight="1" x14ac:dyDescent="0.3">
      <c r="C52" s="146">
        <f>B20</f>
        <v>3</v>
      </c>
      <c r="D52" s="146">
        <f>D20</f>
        <v>0.1</v>
      </c>
      <c r="E52" s="146">
        <f t="shared" si="0"/>
        <v>0.30000000000000004</v>
      </c>
      <c r="F52" s="146">
        <f t="shared" si="1"/>
        <v>0.9</v>
      </c>
    </row>
    <row r="53" spans="1:12" s="145" customFormat="1" ht="15.75" customHeight="1" x14ac:dyDescent="0.3">
      <c r="C53" s="145" t="s">
        <v>199</v>
      </c>
      <c r="E53" s="145">
        <f>SUM(E50:E52)</f>
        <v>1.5</v>
      </c>
      <c r="F53" s="145">
        <f>SUM(F50:F52)</f>
        <v>2.6999999999999997</v>
      </c>
    </row>
    <row r="54" spans="1:12" s="145" customFormat="1" ht="15.75" customHeight="1" x14ac:dyDescent="0.3"/>
    <row r="55" spans="1:12" s="145" customFormat="1" ht="15.75" customHeight="1" x14ac:dyDescent="0.3">
      <c r="C55" s="145" t="s">
        <v>275</v>
      </c>
      <c r="D55" s="145">
        <f>E53</f>
        <v>1.5</v>
      </c>
    </row>
    <row r="56" spans="1:12" s="145" customFormat="1" ht="15.75" customHeight="1" x14ac:dyDescent="0.3">
      <c r="C56" s="145" t="s">
        <v>276</v>
      </c>
      <c r="D56" s="145">
        <f>F53-E53^2</f>
        <v>0.44999999999999973</v>
      </c>
    </row>
    <row r="57" spans="1:12" s="145" customFormat="1" ht="15.75" customHeight="1" x14ac:dyDescent="0.3"/>
    <row r="58" spans="1:12" s="145" customFormat="1" ht="15.75" customHeight="1" x14ac:dyDescent="0.3">
      <c r="C58" s="145" t="s">
        <v>200</v>
      </c>
      <c r="D58" s="147">
        <f>B10*D55</f>
        <v>1.5</v>
      </c>
      <c r="E58" s="140"/>
    </row>
    <row r="59" spans="1:12" s="145" customFormat="1" ht="15.75" customHeight="1" x14ac:dyDescent="0.3">
      <c r="C59" s="145" t="s">
        <v>202</v>
      </c>
      <c r="D59" s="145">
        <f>B10*D56+B11*D55^2</f>
        <v>4.9499999999999993</v>
      </c>
      <c r="E59" s="140"/>
    </row>
    <row r="60" spans="1:12" s="145" customFormat="1" ht="15.75" customHeight="1" x14ac:dyDescent="0.3">
      <c r="C60" s="145" t="s">
        <v>201</v>
      </c>
      <c r="D60" s="147">
        <f>D59^0.5/D58</f>
        <v>1.4832396974191324</v>
      </c>
      <c r="E60" s="140"/>
    </row>
    <row r="61" spans="1:12" s="145" customFormat="1" ht="15.75" customHeight="1" x14ac:dyDescent="0.3"/>
    <row r="62" spans="1:12" ht="15.75" customHeight="1" x14ac:dyDescent="0.3">
      <c r="A62" s="2" t="s">
        <v>1</v>
      </c>
      <c r="B62" s="36" t="s">
        <v>41</v>
      </c>
      <c r="C62" s="36"/>
      <c r="D62" s="36"/>
      <c r="E62" s="36"/>
      <c r="F62" s="36"/>
      <c r="G62" s="36"/>
      <c r="H62" s="36"/>
      <c r="I62" s="36"/>
      <c r="J62" s="36"/>
      <c r="K62" s="36"/>
      <c r="L62" s="37"/>
    </row>
    <row r="63" spans="1:12" ht="15.75" customHeight="1" x14ac:dyDescent="0.35">
      <c r="A63" s="8"/>
      <c r="B63" s="8" t="s">
        <v>22</v>
      </c>
      <c r="C63" s="8"/>
      <c r="D63" s="7"/>
      <c r="E63" s="7"/>
      <c r="F63" s="7"/>
      <c r="G63" s="7"/>
      <c r="H63" s="2"/>
      <c r="I63" s="2"/>
      <c r="J63" s="1"/>
      <c r="K63" s="36"/>
      <c r="L63" s="37"/>
    </row>
    <row r="64" spans="1:12" customFormat="1" ht="15.75" customHeight="1" x14ac:dyDescent="0.3">
      <c r="B64" s="190" t="s">
        <v>284</v>
      </c>
    </row>
    <row r="65" spans="2:2" customFormat="1" ht="15.75" customHeight="1" x14ac:dyDescent="0.3"/>
    <row r="66" spans="2:2" customFormat="1" ht="15.75" customHeight="1" x14ac:dyDescent="0.3">
      <c r="B66" s="149" t="s">
        <v>271</v>
      </c>
    </row>
    <row r="67" spans="2:2" customFormat="1" ht="15.75" customHeight="1" x14ac:dyDescent="0.3">
      <c r="B67" s="149" t="s">
        <v>283</v>
      </c>
    </row>
    <row r="68" spans="2:2" customFormat="1" ht="15.75" customHeight="1" x14ac:dyDescent="0.3">
      <c r="B68" s="149"/>
    </row>
    <row r="69" spans="2:2" customFormat="1" ht="15.75" customHeight="1" x14ac:dyDescent="0.3"/>
    <row r="70" spans="2:2" customFormat="1" ht="15.75" customHeight="1" x14ac:dyDescent="0.3"/>
    <row r="71" spans="2:2" customFormat="1" ht="15.75" customHeight="1" x14ac:dyDescent="0.3"/>
    <row r="72" spans="2:2" customFormat="1" ht="15.75" customHeight="1" x14ac:dyDescent="0.3"/>
    <row r="73" spans="2:2" customFormat="1" ht="15.75" customHeight="1" x14ac:dyDescent="0.3"/>
    <row r="74" spans="2:2" customFormat="1" ht="15.75" customHeight="1" x14ac:dyDescent="0.3"/>
    <row r="75" spans="2:2" customFormat="1" ht="15.75" customHeight="1" x14ac:dyDescent="0.3"/>
    <row r="76" spans="2:2" customFormat="1" ht="15.75" customHeight="1" x14ac:dyDescent="0.3"/>
    <row r="77" spans="2:2" customFormat="1" ht="15.75" customHeight="1" x14ac:dyDescent="0.3"/>
    <row r="78" spans="2:2" customFormat="1" ht="15.75" customHeight="1" x14ac:dyDescent="0.3"/>
    <row r="79" spans="2:2" customFormat="1" ht="15.75" customHeight="1" x14ac:dyDescent="0.3"/>
    <row r="80" spans="2:2" customFormat="1" ht="15.75" customHeight="1" x14ac:dyDescent="0.3"/>
    <row r="81" customFormat="1" ht="15.75" customHeight="1" x14ac:dyDescent="0.3"/>
    <row r="82" customFormat="1" ht="15.75" customHeight="1" x14ac:dyDescent="0.3"/>
    <row r="83" customFormat="1" ht="15.75" customHeight="1" x14ac:dyDescent="0.3"/>
    <row r="84" customFormat="1" ht="15.75" customHeight="1" x14ac:dyDescent="0.3"/>
    <row r="85" customFormat="1" ht="15.75" customHeight="1" x14ac:dyDescent="0.3"/>
    <row r="86" customFormat="1" ht="15.75" customHeight="1" x14ac:dyDescent="0.3"/>
    <row r="87" customFormat="1" ht="15.75" customHeight="1" x14ac:dyDescent="0.3"/>
    <row r="88" customFormat="1" ht="15.75" customHeight="1" x14ac:dyDescent="0.3"/>
    <row r="89" customFormat="1" ht="15.75" customHeight="1" x14ac:dyDescent="0.3"/>
    <row r="90" customFormat="1" ht="15.75" customHeight="1" x14ac:dyDescent="0.3"/>
    <row r="91" customFormat="1" ht="15.75" customHeight="1" x14ac:dyDescent="0.3"/>
    <row r="92" customFormat="1" ht="15.75" customHeight="1" x14ac:dyDescent="0.3"/>
    <row r="93" customFormat="1" ht="15.75" customHeight="1" x14ac:dyDescent="0.3"/>
    <row r="94" customFormat="1" ht="15.75" customHeight="1" x14ac:dyDescent="0.3"/>
    <row r="95" customFormat="1" ht="15.75" customHeight="1" x14ac:dyDescent="0.3"/>
    <row r="96" customFormat="1" ht="15.75" customHeight="1" x14ac:dyDescent="0.3"/>
    <row r="97" customFormat="1" ht="15.75" customHeight="1" x14ac:dyDescent="0.3"/>
    <row r="98" customFormat="1" ht="15.75" customHeight="1" x14ac:dyDescent="0.3"/>
    <row r="99" customFormat="1" ht="15.75" customHeight="1" x14ac:dyDescent="0.3"/>
    <row r="100" customFormat="1" ht="15.75" customHeight="1" x14ac:dyDescent="0.3"/>
    <row r="101" customFormat="1" ht="15.75" customHeight="1" x14ac:dyDescent="0.3"/>
    <row r="102" customFormat="1" ht="15.75" customHeight="1" x14ac:dyDescent="0.3"/>
    <row r="103" customFormat="1" ht="15.75" customHeight="1" x14ac:dyDescent="0.3"/>
    <row r="104" customFormat="1" ht="15.75" customHeight="1" x14ac:dyDescent="0.3"/>
    <row r="105" customFormat="1" ht="15.75" customHeight="1" x14ac:dyDescent="0.3"/>
    <row r="106" customFormat="1" ht="15.75" customHeight="1" x14ac:dyDescent="0.3"/>
    <row r="107" customFormat="1" ht="15.75" customHeight="1" x14ac:dyDescent="0.3"/>
    <row r="108" customFormat="1" ht="15.75" customHeight="1" x14ac:dyDescent="0.3"/>
    <row r="109" customFormat="1" ht="15.75" customHeight="1" x14ac:dyDescent="0.3"/>
    <row r="110" customFormat="1" ht="15.75" customHeight="1" x14ac:dyDescent="0.3"/>
    <row r="111" customFormat="1" ht="15.75" customHeight="1" x14ac:dyDescent="0.3"/>
    <row r="112" customFormat="1" ht="15.75" customHeight="1" x14ac:dyDescent="0.3"/>
    <row r="113" customFormat="1" ht="15.75" customHeight="1" x14ac:dyDescent="0.3"/>
    <row r="114" customFormat="1" ht="15.75" customHeight="1" x14ac:dyDescent="0.3"/>
    <row r="115" customFormat="1" ht="15.75" customHeight="1" x14ac:dyDescent="0.3"/>
    <row r="116" customFormat="1" ht="15.75" customHeight="1" x14ac:dyDescent="0.3"/>
    <row r="117" customFormat="1" ht="15.75" customHeight="1" x14ac:dyDescent="0.3"/>
    <row r="118" customFormat="1" ht="15.75" customHeight="1" x14ac:dyDescent="0.3"/>
    <row r="119" customFormat="1" ht="15.75" customHeight="1" x14ac:dyDescent="0.3"/>
    <row r="120" customFormat="1" ht="15.75" customHeight="1" x14ac:dyDescent="0.3"/>
    <row r="121" customFormat="1" ht="15.75" customHeight="1" x14ac:dyDescent="0.3"/>
    <row r="122" customFormat="1" ht="15.75" customHeight="1" x14ac:dyDescent="0.3"/>
    <row r="123" customFormat="1" ht="15.75" customHeight="1" x14ac:dyDescent="0.3"/>
    <row r="124" customFormat="1" ht="15.75" customHeight="1" x14ac:dyDescent="0.3"/>
    <row r="125" customFormat="1" ht="15.75" customHeight="1" x14ac:dyDescent="0.3"/>
    <row r="126" customFormat="1" ht="15.75" customHeight="1" x14ac:dyDescent="0.3"/>
    <row r="127" customFormat="1" ht="15.75" customHeight="1" x14ac:dyDescent="0.3"/>
    <row r="128" customFormat="1" ht="15.75" customHeight="1" x14ac:dyDescent="0.3"/>
    <row r="129" customFormat="1" ht="15.75" customHeight="1" x14ac:dyDescent="0.3"/>
    <row r="130" customFormat="1" ht="15.75" customHeight="1" x14ac:dyDescent="0.3"/>
    <row r="131" customFormat="1" ht="15.75" customHeight="1" x14ac:dyDescent="0.3"/>
    <row r="132" customFormat="1" ht="15.75" customHeight="1" x14ac:dyDescent="0.3"/>
    <row r="133" customFormat="1" ht="15.75" customHeight="1" x14ac:dyDescent="0.3"/>
    <row r="134" customFormat="1" ht="15.75" customHeight="1" x14ac:dyDescent="0.3"/>
    <row r="135" customFormat="1" ht="15.75" customHeight="1" x14ac:dyDescent="0.3"/>
    <row r="136" customFormat="1" ht="15.75" customHeight="1" x14ac:dyDescent="0.3"/>
    <row r="137" customFormat="1" ht="15.75" customHeight="1" x14ac:dyDescent="0.3"/>
    <row r="138" customFormat="1" ht="15.75" customHeight="1" x14ac:dyDescent="0.3"/>
    <row r="139" customFormat="1" ht="15.75" customHeight="1" x14ac:dyDescent="0.3"/>
    <row r="140" customFormat="1" ht="15.75" customHeight="1" x14ac:dyDescent="0.3"/>
    <row r="141" customFormat="1" ht="15.75" customHeight="1" x14ac:dyDescent="0.3"/>
    <row r="142" customFormat="1" ht="15.75" customHeight="1" x14ac:dyDescent="0.3"/>
    <row r="143" customFormat="1" ht="15.75" customHeight="1" x14ac:dyDescent="0.3"/>
    <row r="144" customFormat="1" ht="15.75" customHeight="1" x14ac:dyDescent="0.3"/>
    <row r="145" customFormat="1" ht="15.75" customHeight="1" x14ac:dyDescent="0.3"/>
    <row r="146" customFormat="1" ht="15.75" customHeight="1" x14ac:dyDescent="0.3"/>
    <row r="147" customFormat="1" ht="15.75" customHeight="1" x14ac:dyDescent="0.3"/>
    <row r="148" customFormat="1" ht="15.75" customHeight="1" x14ac:dyDescent="0.3"/>
    <row r="149" customFormat="1" ht="15.75" customHeight="1" x14ac:dyDescent="0.3"/>
    <row r="150" customFormat="1" ht="15.75" customHeight="1" x14ac:dyDescent="0.3"/>
    <row r="151" customFormat="1" ht="15.75" customHeight="1" x14ac:dyDescent="0.3"/>
    <row r="152" customFormat="1" ht="15.75" customHeight="1" x14ac:dyDescent="0.3"/>
    <row r="153" customFormat="1" ht="15.75" customHeight="1" x14ac:dyDescent="0.3"/>
    <row r="154" customFormat="1" ht="15.75" customHeight="1" x14ac:dyDescent="0.3"/>
    <row r="155" customFormat="1" ht="15.75" customHeight="1" x14ac:dyDescent="0.3"/>
    <row r="156" customFormat="1" ht="15.75" customHeight="1" x14ac:dyDescent="0.3"/>
    <row r="157" customFormat="1" ht="15.75" customHeight="1" x14ac:dyDescent="0.3"/>
    <row r="158" customFormat="1" ht="15.75" customHeight="1" x14ac:dyDescent="0.3"/>
    <row r="159" customFormat="1" ht="15.75" customHeight="1" x14ac:dyDescent="0.3"/>
    <row r="160" customFormat="1" ht="15.75" customHeight="1" x14ac:dyDescent="0.3"/>
    <row r="161" customFormat="1" ht="15.75" customHeight="1" x14ac:dyDescent="0.3"/>
    <row r="162" customFormat="1" ht="15.75" customHeight="1" x14ac:dyDescent="0.3"/>
    <row r="163" customFormat="1" ht="15.75" customHeight="1" x14ac:dyDescent="0.3"/>
    <row r="164" customFormat="1" ht="15.75" customHeight="1" x14ac:dyDescent="0.3"/>
    <row r="165" customFormat="1" ht="15.75" customHeight="1" x14ac:dyDescent="0.3"/>
    <row r="166" customFormat="1" ht="15.75" customHeight="1" x14ac:dyDescent="0.3"/>
    <row r="167" customFormat="1" ht="15.75" customHeight="1" x14ac:dyDescent="0.3"/>
    <row r="168" customFormat="1" ht="15.75" customHeight="1" x14ac:dyDescent="0.3"/>
    <row r="169" customFormat="1" ht="15.75" customHeight="1" x14ac:dyDescent="0.3"/>
    <row r="170" customFormat="1" ht="15.75" customHeight="1" x14ac:dyDescent="0.3"/>
    <row r="171" customFormat="1" ht="15.75" customHeight="1" x14ac:dyDescent="0.3"/>
    <row r="172" customFormat="1" ht="15.75" customHeight="1" x14ac:dyDescent="0.3"/>
    <row r="173" customFormat="1" ht="15.75" customHeight="1" x14ac:dyDescent="0.3"/>
    <row r="174" customFormat="1" ht="15.75" customHeight="1" x14ac:dyDescent="0.3"/>
    <row r="175" customFormat="1" ht="15.75" customHeight="1" x14ac:dyDescent="0.3"/>
    <row r="176" customFormat="1" ht="15.75" customHeight="1" x14ac:dyDescent="0.3"/>
    <row r="177" customFormat="1" ht="15.75" customHeight="1" x14ac:dyDescent="0.3"/>
    <row r="178" customFormat="1" ht="15.75" customHeight="1" x14ac:dyDescent="0.3"/>
    <row r="179" customFormat="1" ht="15.75" customHeight="1" x14ac:dyDescent="0.3"/>
    <row r="180" customFormat="1" ht="15.75" customHeight="1" x14ac:dyDescent="0.3"/>
    <row r="181" customFormat="1" ht="15.75" customHeight="1" x14ac:dyDescent="0.3"/>
    <row r="182" customFormat="1" ht="15.75" customHeight="1" x14ac:dyDescent="0.3"/>
    <row r="183" customFormat="1" ht="15.75" customHeight="1" x14ac:dyDescent="0.3"/>
    <row r="184" customFormat="1" ht="15.75" customHeight="1" x14ac:dyDescent="0.3"/>
    <row r="185" customFormat="1" ht="15.75" customHeight="1" x14ac:dyDescent="0.3"/>
    <row r="186" customFormat="1" ht="15.75" customHeight="1" x14ac:dyDescent="0.3"/>
    <row r="187" customFormat="1" ht="15.75" customHeight="1" x14ac:dyDescent="0.3"/>
    <row r="188" customFormat="1" ht="15.75" customHeight="1" x14ac:dyDescent="0.3"/>
    <row r="189" customFormat="1" ht="15.75" customHeight="1" x14ac:dyDescent="0.3"/>
    <row r="190" customFormat="1" ht="15.75" customHeight="1" x14ac:dyDescent="0.3"/>
    <row r="191" customFormat="1" ht="15.75" customHeight="1" x14ac:dyDescent="0.3"/>
    <row r="192" customFormat="1" ht="15.75" customHeight="1" x14ac:dyDescent="0.3"/>
    <row r="193" customFormat="1" ht="15.75" customHeight="1" x14ac:dyDescent="0.3"/>
    <row r="194" customFormat="1" ht="15.75" customHeight="1" x14ac:dyDescent="0.3"/>
    <row r="195" customFormat="1" ht="15.75" customHeight="1" x14ac:dyDescent="0.3"/>
    <row r="196" customFormat="1" ht="15.75" customHeight="1" x14ac:dyDescent="0.3"/>
    <row r="197" customFormat="1" ht="15.75" customHeight="1" x14ac:dyDescent="0.3"/>
    <row r="198" customFormat="1" ht="15.75" customHeight="1" x14ac:dyDescent="0.3"/>
    <row r="199" customFormat="1" ht="15.75" customHeight="1" x14ac:dyDescent="0.3"/>
    <row r="200" customFormat="1" ht="15.75" customHeight="1" x14ac:dyDescent="0.3"/>
    <row r="201" customFormat="1" ht="15.75" customHeight="1" x14ac:dyDescent="0.3"/>
    <row r="202" customFormat="1" ht="15.75" customHeight="1" x14ac:dyDescent="0.3"/>
    <row r="203" customFormat="1" ht="15.75" customHeight="1" x14ac:dyDescent="0.3"/>
    <row r="204" customFormat="1" ht="15.75" customHeight="1" x14ac:dyDescent="0.3"/>
    <row r="205" customFormat="1" ht="15.75" customHeight="1" x14ac:dyDescent="0.3"/>
    <row r="206" customFormat="1" ht="15.75" customHeight="1" x14ac:dyDescent="0.3"/>
    <row r="207" customFormat="1" ht="15.75" customHeight="1" x14ac:dyDescent="0.3"/>
    <row r="208" customFormat="1" ht="15.75" customHeight="1" x14ac:dyDescent="0.3"/>
    <row r="209" spans="1:12" customFormat="1" ht="15.75" customHeight="1" x14ac:dyDescent="0.3"/>
    <row r="210" spans="1:12" customFormat="1" ht="15.75" customHeight="1" x14ac:dyDescent="0.3"/>
    <row r="211" spans="1:12" customFormat="1" ht="15.75" customHeight="1" x14ac:dyDescent="0.3"/>
    <row r="212" spans="1:12" customFormat="1" ht="15.75" customHeight="1" x14ac:dyDescent="0.3"/>
    <row r="213" spans="1:12" customFormat="1" ht="15.75" customHeight="1" x14ac:dyDescent="0.3"/>
    <row r="214" spans="1:12" customFormat="1" ht="15.75" customHeight="1" x14ac:dyDescent="0.3"/>
    <row r="215" spans="1:12" ht="15.75" customHeight="1" x14ac:dyDescent="0.3">
      <c r="A215"/>
      <c r="B215"/>
      <c r="C215"/>
      <c r="D215"/>
      <c r="E215"/>
      <c r="F215"/>
      <c r="G215"/>
      <c r="H215"/>
      <c r="I215"/>
      <c r="J215"/>
      <c r="K215"/>
      <c r="L215"/>
    </row>
    <row r="216" spans="1:12" ht="15.75" customHeight="1" x14ac:dyDescent="0.3">
      <c r="A216"/>
      <c r="B216"/>
      <c r="C216"/>
      <c r="D216"/>
      <c r="E216"/>
      <c r="F216"/>
      <c r="G216"/>
      <c r="H216"/>
      <c r="I216"/>
      <c r="J216"/>
      <c r="K216"/>
      <c r="L216"/>
    </row>
    <row r="217" spans="1:12" ht="15.75" customHeight="1" x14ac:dyDescent="0.3">
      <c r="A217"/>
      <c r="B217"/>
      <c r="C217"/>
      <c r="D217"/>
      <c r="E217"/>
      <c r="F217"/>
      <c r="G217"/>
      <c r="H217"/>
      <c r="I217"/>
      <c r="J217"/>
      <c r="K217"/>
      <c r="L217"/>
    </row>
    <row r="218" spans="1:12" ht="15.75" customHeight="1" x14ac:dyDescent="0.3">
      <c r="A218"/>
      <c r="B218"/>
      <c r="C218"/>
      <c r="D218"/>
      <c r="E218"/>
      <c r="F218"/>
      <c r="G218"/>
      <c r="H218"/>
      <c r="I218"/>
      <c r="J218"/>
      <c r="K218"/>
      <c r="L218"/>
    </row>
  </sheetData>
  <mergeCells count="22">
    <mergeCell ref="D16:E17"/>
    <mergeCell ref="B16:C17"/>
    <mergeCell ref="B26:C27"/>
    <mergeCell ref="D26:E27"/>
    <mergeCell ref="A3:L3"/>
    <mergeCell ref="A4:L4"/>
    <mergeCell ref="D18:E18"/>
    <mergeCell ref="D19:E19"/>
    <mergeCell ref="D20:E20"/>
    <mergeCell ref="B18:C18"/>
    <mergeCell ref="B19:C19"/>
    <mergeCell ref="B20:C20"/>
    <mergeCell ref="B28:C28"/>
    <mergeCell ref="B29:C29"/>
    <mergeCell ref="B30:C30"/>
    <mergeCell ref="B31:C31"/>
    <mergeCell ref="B32:C32"/>
    <mergeCell ref="D28:E28"/>
    <mergeCell ref="D29:E29"/>
    <mergeCell ref="D30:E30"/>
    <mergeCell ref="D31:E31"/>
    <mergeCell ref="D32:E3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254D-C715-459C-BA11-8D0CAEDD9D69}">
  <dimension ref="A1:BW210"/>
  <sheetViews>
    <sheetView zoomScaleNormal="100" workbookViewId="0"/>
  </sheetViews>
  <sheetFormatPr defaultColWidth="9.109375" defaultRowHeight="15.6" x14ac:dyDescent="0.3"/>
  <cols>
    <col min="1" max="1" width="9.109375" style="3"/>
    <col min="2" max="2" width="9.109375" style="3" customWidth="1"/>
    <col min="3" max="3" width="9.109375" style="3"/>
    <col min="4" max="4" width="11.88671875" style="3" customWidth="1"/>
    <col min="5" max="12" width="9.109375" style="3"/>
    <col min="13" max="13" width="9.109375" customWidth="1"/>
    <col min="76" max="16384" width="9.109375" style="3"/>
  </cols>
  <sheetData>
    <row r="1" spans="1:27" ht="15.75" customHeight="1" x14ac:dyDescent="0.35">
      <c r="A1" s="19" t="s">
        <v>19</v>
      </c>
      <c r="B1" s="20"/>
      <c r="C1" s="8" t="s">
        <v>8</v>
      </c>
      <c r="D1" s="20"/>
      <c r="E1" s="20"/>
      <c r="F1" s="20"/>
      <c r="G1" s="20"/>
      <c r="H1" s="20"/>
      <c r="I1" s="20"/>
      <c r="J1" s="20"/>
      <c r="K1" s="20"/>
      <c r="L1" s="21"/>
    </row>
    <row r="2" spans="1:27" s="70" customFormat="1" ht="15.75" customHeight="1" x14ac:dyDescent="0.35">
      <c r="A2" s="65"/>
      <c r="B2" s="66"/>
      <c r="C2" s="67"/>
      <c r="D2" s="68"/>
      <c r="E2" s="68"/>
      <c r="F2" s="68"/>
      <c r="G2" s="68"/>
      <c r="H2" s="68"/>
      <c r="I2" s="68"/>
      <c r="J2" s="68"/>
      <c r="K2" s="68"/>
      <c r="L2" s="69"/>
      <c r="M2"/>
      <c r="N2"/>
      <c r="O2"/>
      <c r="P2"/>
      <c r="Q2"/>
      <c r="R2"/>
      <c r="S2"/>
      <c r="T2"/>
      <c r="U2"/>
      <c r="V2"/>
      <c r="W2"/>
      <c r="X2"/>
      <c r="Y2"/>
      <c r="Z2"/>
      <c r="AA2"/>
    </row>
    <row r="3" spans="1:27" s="70" customFormat="1" ht="15.75" customHeight="1" x14ac:dyDescent="0.3">
      <c r="A3" s="213" t="s">
        <v>43</v>
      </c>
      <c r="B3" s="214"/>
      <c r="C3" s="214"/>
      <c r="D3" s="214"/>
      <c r="E3" s="214"/>
      <c r="F3" s="214"/>
      <c r="G3" s="214"/>
      <c r="H3" s="214"/>
      <c r="I3" s="214"/>
      <c r="J3" s="214"/>
      <c r="K3" s="214"/>
      <c r="L3" s="214"/>
      <c r="M3"/>
      <c r="N3"/>
      <c r="O3"/>
      <c r="P3"/>
      <c r="Q3"/>
      <c r="R3"/>
      <c r="S3"/>
      <c r="T3"/>
      <c r="U3"/>
      <c r="V3"/>
      <c r="W3"/>
      <c r="X3"/>
      <c r="Y3"/>
      <c r="Z3"/>
      <c r="AA3"/>
    </row>
    <row r="4" spans="1:27" s="70" customFormat="1" ht="15.75" customHeight="1" x14ac:dyDescent="0.3">
      <c r="A4" s="62"/>
      <c r="B4" s="73"/>
      <c r="C4" s="73"/>
      <c r="D4" s="73"/>
      <c r="E4" s="73"/>
      <c r="F4" s="73"/>
      <c r="G4" s="73"/>
      <c r="H4" s="73"/>
      <c r="I4" s="73"/>
      <c r="J4" s="73"/>
      <c r="K4" s="73"/>
      <c r="L4" s="73"/>
      <c r="M4"/>
      <c r="N4"/>
      <c r="O4"/>
      <c r="P4"/>
      <c r="Q4"/>
      <c r="R4"/>
      <c r="S4"/>
      <c r="T4"/>
      <c r="U4"/>
      <c r="V4"/>
      <c r="W4"/>
      <c r="X4"/>
      <c r="Y4"/>
      <c r="Z4"/>
      <c r="AA4"/>
    </row>
    <row r="5" spans="1:27" s="70" customFormat="1" ht="15.75" customHeight="1" x14ac:dyDescent="0.3">
      <c r="A5" s="58" t="s">
        <v>44</v>
      </c>
      <c r="B5" s="74"/>
      <c r="C5" s="75"/>
      <c r="D5" s="78">
        <v>0.02</v>
      </c>
      <c r="E5" s="6"/>
      <c r="F5" s="6"/>
      <c r="G5" s="6"/>
      <c r="H5" s="6"/>
      <c r="I5" s="6"/>
      <c r="J5" s="6"/>
      <c r="K5" s="6"/>
      <c r="L5" s="9"/>
      <c r="M5"/>
      <c r="N5"/>
      <c r="O5"/>
      <c r="P5"/>
      <c r="Q5"/>
      <c r="R5"/>
      <c r="S5"/>
      <c r="T5"/>
      <c r="U5"/>
      <c r="V5"/>
      <c r="W5"/>
      <c r="X5"/>
      <c r="Y5"/>
      <c r="Z5"/>
      <c r="AA5"/>
    </row>
    <row r="6" spans="1:27" s="70" customFormat="1" ht="15.75" customHeight="1" x14ac:dyDescent="0.3">
      <c r="A6" s="58" t="s">
        <v>45</v>
      </c>
      <c r="B6" s="74"/>
      <c r="C6" s="75"/>
      <c r="D6" s="79">
        <v>1.4</v>
      </c>
      <c r="E6" s="6"/>
      <c r="F6" s="6"/>
      <c r="G6" s="6"/>
      <c r="H6" s="6"/>
      <c r="I6" s="6"/>
      <c r="J6" s="6"/>
      <c r="K6" s="6"/>
      <c r="L6" s="9"/>
      <c r="M6"/>
      <c r="N6"/>
      <c r="O6"/>
      <c r="P6"/>
      <c r="Q6"/>
      <c r="R6"/>
      <c r="S6"/>
      <c r="T6"/>
      <c r="U6"/>
      <c r="V6"/>
      <c r="W6"/>
      <c r="X6"/>
      <c r="Y6"/>
      <c r="Z6"/>
      <c r="AA6"/>
    </row>
    <row r="7" spans="1:27" s="70" customFormat="1" ht="15.75" customHeight="1" x14ac:dyDescent="0.3">
      <c r="A7" s="58" t="s">
        <v>46</v>
      </c>
      <c r="B7" s="76"/>
      <c r="C7" s="77"/>
      <c r="D7" s="78">
        <v>0.05</v>
      </c>
      <c r="E7" s="6"/>
      <c r="F7" s="6"/>
      <c r="G7" s="6"/>
      <c r="H7" s="6"/>
      <c r="I7" s="6"/>
      <c r="J7" s="6"/>
      <c r="K7" s="6"/>
      <c r="L7" s="9"/>
      <c r="M7"/>
      <c r="N7"/>
      <c r="O7"/>
      <c r="P7"/>
      <c r="Q7"/>
      <c r="R7"/>
      <c r="S7"/>
      <c r="T7"/>
      <c r="U7"/>
      <c r="V7"/>
      <c r="W7"/>
      <c r="X7"/>
      <c r="Y7"/>
      <c r="Z7"/>
      <c r="AA7"/>
    </row>
    <row r="8" spans="1:27" s="70" customFormat="1" ht="15.75" customHeight="1" x14ac:dyDescent="0.3">
      <c r="A8" s="58" t="s">
        <v>47</v>
      </c>
      <c r="B8" s="76"/>
      <c r="C8" s="77"/>
      <c r="D8" s="137">
        <v>900000</v>
      </c>
      <c r="E8" s="6"/>
      <c r="F8" s="6"/>
      <c r="G8" s="6"/>
      <c r="H8" s="6"/>
      <c r="I8" s="6"/>
      <c r="J8" s="6"/>
      <c r="K8" s="6"/>
      <c r="L8" s="9"/>
      <c r="M8"/>
      <c r="N8"/>
      <c r="O8"/>
      <c r="P8"/>
      <c r="Q8"/>
      <c r="R8"/>
      <c r="S8"/>
      <c r="T8"/>
      <c r="U8"/>
      <c r="V8"/>
      <c r="W8"/>
      <c r="X8"/>
      <c r="Y8"/>
      <c r="Z8"/>
      <c r="AA8"/>
    </row>
    <row r="9" spans="1:27" s="70" customFormat="1" ht="15.75" customHeight="1" x14ac:dyDescent="0.3">
      <c r="A9" s="58" t="s">
        <v>48</v>
      </c>
      <c r="B9" s="74"/>
      <c r="C9" s="75"/>
      <c r="D9" s="137">
        <v>500000</v>
      </c>
      <c r="E9" s="6"/>
      <c r="F9" s="6"/>
      <c r="G9" s="6"/>
      <c r="H9" s="6"/>
      <c r="I9" s="6"/>
      <c r="J9" s="6"/>
      <c r="K9" s="6"/>
      <c r="L9" s="9"/>
      <c r="M9"/>
      <c r="N9"/>
      <c r="O9"/>
      <c r="P9"/>
      <c r="Q9"/>
      <c r="R9"/>
      <c r="S9"/>
      <c r="T9"/>
      <c r="U9"/>
      <c r="V9"/>
      <c r="W9"/>
      <c r="X9"/>
      <c r="Y9"/>
      <c r="Z9"/>
      <c r="AA9"/>
    </row>
    <row r="10" spans="1:27" s="70" customFormat="1" ht="15.75" customHeight="1" x14ac:dyDescent="0.3">
      <c r="A10" s="58" t="s">
        <v>49</v>
      </c>
      <c r="B10" s="76"/>
      <c r="C10" s="77"/>
      <c r="D10" s="137">
        <v>1200000</v>
      </c>
      <c r="E10" s="6"/>
      <c r="F10" s="6"/>
      <c r="G10" s="6"/>
      <c r="H10" s="6"/>
      <c r="I10" s="6"/>
      <c r="J10" s="6"/>
      <c r="K10" s="26"/>
      <c r="L10" s="9"/>
      <c r="M10"/>
      <c r="N10"/>
      <c r="O10"/>
      <c r="P10"/>
      <c r="Q10"/>
      <c r="R10"/>
      <c r="S10"/>
      <c r="T10"/>
      <c r="U10"/>
      <c r="V10"/>
      <c r="W10"/>
      <c r="X10"/>
      <c r="Y10"/>
      <c r="Z10"/>
      <c r="AA10"/>
    </row>
    <row r="11" spans="1:27" s="70" customFormat="1" ht="15.75" customHeight="1" x14ac:dyDescent="0.3">
      <c r="A11" s="58" t="s">
        <v>50</v>
      </c>
      <c r="B11" s="76"/>
      <c r="C11" s="77"/>
      <c r="D11" s="78">
        <v>0.06</v>
      </c>
      <c r="E11" s="6"/>
      <c r="F11" s="6"/>
      <c r="G11" s="6"/>
      <c r="H11" s="6"/>
      <c r="I11" s="6"/>
      <c r="J11" s="6"/>
      <c r="K11" s="26"/>
      <c r="L11" s="6"/>
      <c r="M11"/>
      <c r="N11"/>
      <c r="O11"/>
      <c r="P11"/>
      <c r="Q11"/>
      <c r="R11"/>
      <c r="S11"/>
      <c r="T11"/>
      <c r="U11"/>
      <c r="V11"/>
      <c r="W11"/>
      <c r="X11"/>
      <c r="Y11"/>
      <c r="Z11"/>
      <c r="AA11"/>
    </row>
    <row r="12" spans="1:27" s="70" customFormat="1" ht="15.75" customHeight="1" x14ac:dyDescent="0.3">
      <c r="A12" s="6"/>
      <c r="B12" s="30"/>
      <c r="C12" s="31"/>
      <c r="D12" s="6"/>
      <c r="E12" s="6"/>
      <c r="F12" s="6"/>
      <c r="G12" s="6"/>
      <c r="H12" s="6"/>
      <c r="I12" s="6"/>
      <c r="J12" s="6"/>
      <c r="K12" s="6"/>
      <c r="L12" s="32"/>
      <c r="M12"/>
      <c r="N12"/>
      <c r="O12"/>
      <c r="P12"/>
      <c r="Q12"/>
      <c r="R12"/>
      <c r="S12"/>
      <c r="T12"/>
      <c r="U12"/>
      <c r="V12"/>
      <c r="W12"/>
      <c r="X12"/>
      <c r="Y12"/>
      <c r="Z12"/>
      <c r="AA12"/>
    </row>
    <row r="13" spans="1:27" s="70" customFormat="1" ht="15.75" customHeight="1" x14ac:dyDescent="0.3">
      <c r="A13" s="6" t="s">
        <v>21</v>
      </c>
      <c r="B13" s="6" t="s">
        <v>51</v>
      </c>
      <c r="C13" s="6"/>
      <c r="D13" s="6"/>
      <c r="E13" s="6"/>
      <c r="F13" s="6"/>
      <c r="G13" s="36"/>
      <c r="H13" s="36"/>
      <c r="I13" s="36"/>
      <c r="J13" s="36"/>
      <c r="K13" s="36"/>
      <c r="L13" s="37"/>
      <c r="M13"/>
      <c r="N13"/>
      <c r="O13"/>
      <c r="P13"/>
      <c r="Q13"/>
      <c r="R13"/>
      <c r="S13"/>
      <c r="T13"/>
      <c r="U13"/>
      <c r="V13"/>
      <c r="W13"/>
      <c r="X13"/>
      <c r="Y13"/>
      <c r="Z13"/>
      <c r="AA13"/>
    </row>
    <row r="14" spans="1:27" s="70" customFormat="1" ht="15.75" customHeight="1" x14ac:dyDescent="0.35">
      <c r="A14" s="71"/>
      <c r="B14" s="71" t="s">
        <v>22</v>
      </c>
      <c r="C14" s="71"/>
      <c r="D14" s="72"/>
      <c r="E14" s="72"/>
      <c r="F14" s="72"/>
      <c r="G14" s="72"/>
      <c r="H14" s="6"/>
      <c r="I14" s="6"/>
      <c r="J14" s="9"/>
      <c r="K14" s="36"/>
      <c r="L14" s="37"/>
      <c r="M14"/>
      <c r="N14"/>
      <c r="O14"/>
      <c r="P14"/>
      <c r="Q14"/>
      <c r="R14"/>
      <c r="S14"/>
      <c r="T14"/>
      <c r="U14"/>
      <c r="V14"/>
      <c r="W14"/>
      <c r="X14"/>
      <c r="Y14"/>
      <c r="Z14"/>
      <c r="AA14"/>
    </row>
    <row r="15" spans="1:27" s="70" customFormat="1" ht="15.75" customHeight="1" x14ac:dyDescent="0.3">
      <c r="A15"/>
      <c r="B15"/>
      <c r="C15"/>
      <c r="D15"/>
      <c r="E15"/>
      <c r="F15"/>
      <c r="G15"/>
      <c r="H15"/>
      <c r="I15"/>
      <c r="J15"/>
      <c r="K15"/>
      <c r="L15"/>
      <c r="M15"/>
      <c r="N15"/>
      <c r="O15"/>
      <c r="P15"/>
      <c r="Q15"/>
      <c r="R15"/>
      <c r="S15"/>
      <c r="T15"/>
      <c r="U15"/>
      <c r="V15"/>
      <c r="W15"/>
      <c r="X15"/>
      <c r="Y15"/>
      <c r="Z15"/>
      <c r="AA15"/>
    </row>
    <row r="16" spans="1:27" s="70" customFormat="1" ht="15.75" customHeight="1" x14ac:dyDescent="0.3">
      <c r="A16"/>
      <c r="B16" s="152"/>
      <c r="C16"/>
      <c r="D16"/>
      <c r="E16"/>
      <c r="F16"/>
      <c r="G16"/>
      <c r="H16"/>
      <c r="I16"/>
      <c r="J16"/>
      <c r="K16"/>
      <c r="L16"/>
      <c r="M16"/>
      <c r="N16"/>
      <c r="O16"/>
      <c r="P16"/>
      <c r="Q16"/>
      <c r="R16"/>
      <c r="S16"/>
      <c r="T16"/>
      <c r="U16"/>
      <c r="V16"/>
      <c r="W16"/>
      <c r="X16"/>
      <c r="Y16"/>
      <c r="Z16"/>
      <c r="AA16"/>
    </row>
    <row r="17" spans="1:27" s="70" customFormat="1" ht="15.75" customHeight="1" x14ac:dyDescent="0.3">
      <c r="A17"/>
      <c r="B17" s="151">
        <f>D5+D6*D7</f>
        <v>0.09</v>
      </c>
      <c r="C17" s="152"/>
      <c r="D17"/>
      <c r="E17"/>
      <c r="F17"/>
      <c r="G17"/>
      <c r="H17"/>
      <c r="I17"/>
      <c r="J17"/>
      <c r="K17"/>
      <c r="L17"/>
      <c r="M17"/>
      <c r="N17"/>
      <c r="O17"/>
      <c r="P17"/>
      <c r="Q17"/>
      <c r="R17"/>
      <c r="S17"/>
      <c r="T17"/>
      <c r="U17"/>
      <c r="V17"/>
      <c r="W17"/>
      <c r="X17"/>
      <c r="Y17"/>
      <c r="Z17"/>
      <c r="AA17"/>
    </row>
    <row r="18" spans="1:27" s="70" customFormat="1" ht="15.75" customHeight="1" x14ac:dyDescent="0.3">
      <c r="A18"/>
      <c r="B18"/>
      <c r="C18"/>
      <c r="D18"/>
      <c r="E18"/>
      <c r="F18"/>
      <c r="G18"/>
      <c r="H18"/>
      <c r="I18"/>
      <c r="J18"/>
      <c r="K18"/>
      <c r="L18"/>
      <c r="M18"/>
      <c r="N18"/>
      <c r="O18"/>
      <c r="P18"/>
      <c r="Q18"/>
      <c r="R18"/>
      <c r="S18"/>
      <c r="T18"/>
      <c r="U18"/>
      <c r="V18"/>
      <c r="W18"/>
      <c r="X18"/>
      <c r="Y18"/>
      <c r="Z18"/>
      <c r="AA18"/>
    </row>
    <row r="19" spans="1:27" s="70" customFormat="1" ht="15.75" customHeight="1" x14ac:dyDescent="0.3">
      <c r="A19"/>
      <c r="B19"/>
      <c r="C19"/>
      <c r="D19"/>
      <c r="E19"/>
      <c r="F19"/>
      <c r="G19"/>
      <c r="H19"/>
      <c r="I19"/>
      <c r="J19"/>
      <c r="K19"/>
      <c r="L19"/>
      <c r="M19"/>
      <c r="N19"/>
      <c r="O19"/>
      <c r="P19"/>
      <c r="Q19"/>
      <c r="R19"/>
      <c r="S19"/>
      <c r="T19"/>
      <c r="U19"/>
      <c r="V19"/>
      <c r="W19"/>
      <c r="X19"/>
      <c r="Y19"/>
      <c r="Z19"/>
      <c r="AA19"/>
    </row>
    <row r="20" spans="1:27" s="70" customFormat="1" x14ac:dyDescent="0.3">
      <c r="A20" s="6" t="s">
        <v>0</v>
      </c>
      <c r="B20" s="6" t="s">
        <v>52</v>
      </c>
      <c r="C20" s="6"/>
      <c r="D20" s="6"/>
      <c r="E20" s="6"/>
      <c r="F20" s="6"/>
      <c r="G20" s="36"/>
      <c r="H20" s="36"/>
      <c r="I20" s="36"/>
      <c r="J20" s="36"/>
      <c r="K20" s="36"/>
      <c r="L20" s="37"/>
      <c r="M20"/>
      <c r="N20"/>
      <c r="O20"/>
      <c r="P20"/>
      <c r="Q20"/>
      <c r="R20"/>
      <c r="S20"/>
      <c r="T20"/>
      <c r="U20"/>
      <c r="V20"/>
      <c r="W20"/>
      <c r="X20"/>
      <c r="Y20"/>
      <c r="Z20"/>
      <c r="AA20"/>
    </row>
    <row r="21" spans="1:27" s="70" customFormat="1" ht="15.75" customHeight="1" x14ac:dyDescent="0.35">
      <c r="A21" s="71"/>
      <c r="B21" s="71" t="s">
        <v>22</v>
      </c>
      <c r="C21" s="71"/>
      <c r="D21" s="72"/>
      <c r="E21" s="72"/>
      <c r="F21" s="72"/>
      <c r="G21" s="72"/>
      <c r="H21" s="6"/>
      <c r="I21" s="6"/>
      <c r="J21" s="9"/>
      <c r="K21" s="36"/>
      <c r="L21" s="37"/>
      <c r="M21"/>
      <c r="N21"/>
      <c r="O21"/>
      <c r="P21"/>
      <c r="Q21"/>
      <c r="R21"/>
      <c r="S21"/>
      <c r="T21"/>
      <c r="U21"/>
      <c r="V21"/>
      <c r="W21"/>
      <c r="X21"/>
      <c r="Y21"/>
      <c r="Z21"/>
      <c r="AA21"/>
    </row>
    <row r="22" spans="1:27" s="70" customFormat="1" ht="15.75" customHeight="1" x14ac:dyDescent="0.3">
      <c r="A22"/>
      <c r="B22"/>
      <c r="C22"/>
      <c r="D22"/>
      <c r="E22"/>
      <c r="F22"/>
      <c r="G22"/>
      <c r="H22"/>
      <c r="I22"/>
      <c r="J22"/>
      <c r="K22"/>
      <c r="L22"/>
      <c r="M22"/>
      <c r="N22"/>
      <c r="O22"/>
      <c r="P22"/>
      <c r="Q22"/>
      <c r="R22"/>
      <c r="S22"/>
      <c r="T22"/>
      <c r="U22"/>
      <c r="V22"/>
      <c r="W22"/>
      <c r="X22"/>
      <c r="Y22"/>
      <c r="Z22"/>
      <c r="AA22"/>
    </row>
    <row r="23" spans="1:27" s="70" customFormat="1" ht="15.75" customHeight="1" x14ac:dyDescent="0.3">
      <c r="A23"/>
      <c r="B23" s="153">
        <f>B17</f>
        <v>0.09</v>
      </c>
      <c r="C23" s="154" t="s">
        <v>203</v>
      </c>
      <c r="D23"/>
      <c r="E23" s="140"/>
      <c r="F23"/>
      <c r="G23"/>
      <c r="H23"/>
      <c r="I23"/>
      <c r="J23"/>
      <c r="K23"/>
      <c r="L23"/>
      <c r="M23"/>
      <c r="N23"/>
      <c r="O23"/>
      <c r="P23"/>
      <c r="Q23"/>
      <c r="R23"/>
      <c r="S23"/>
      <c r="T23"/>
      <c r="U23"/>
      <c r="V23"/>
      <c r="W23"/>
      <c r="X23"/>
      <c r="Y23"/>
      <c r="Z23"/>
      <c r="AA23"/>
    </row>
    <row r="24" spans="1:27" s="70" customFormat="1" ht="15.75" customHeight="1" x14ac:dyDescent="0.3">
      <c r="A24"/>
      <c r="B24"/>
      <c r="C24"/>
      <c r="D24"/>
      <c r="E24"/>
      <c r="F24"/>
      <c r="G24"/>
      <c r="H24"/>
      <c r="I24"/>
      <c r="J24"/>
      <c r="K24"/>
      <c r="L24"/>
      <c r="M24"/>
      <c r="N24"/>
      <c r="O24"/>
      <c r="P24"/>
      <c r="Q24"/>
      <c r="R24"/>
      <c r="S24"/>
      <c r="T24"/>
      <c r="U24"/>
      <c r="V24"/>
      <c r="W24"/>
      <c r="X24"/>
      <c r="Y24"/>
      <c r="Z24"/>
      <c r="AA24"/>
    </row>
    <row r="25" spans="1:27" s="70" customFormat="1" ht="15.75" customHeight="1" x14ac:dyDescent="0.3">
      <c r="A25"/>
      <c r="B25" t="s">
        <v>204</v>
      </c>
      <c r="C25" s="156">
        <f>(D9/D8)*(B23-(D10/D9)*D11)</f>
        <v>-2.9999999999999995E-2</v>
      </c>
      <c r="D25"/>
      <c r="E25" s="140"/>
      <c r="F25"/>
      <c r="G25"/>
      <c r="H25"/>
      <c r="I25"/>
      <c r="J25"/>
      <c r="K25"/>
      <c r="L25"/>
      <c r="M25"/>
      <c r="N25"/>
      <c r="O25"/>
      <c r="P25"/>
      <c r="Q25"/>
      <c r="R25"/>
      <c r="S25"/>
      <c r="T25"/>
      <c r="U25"/>
      <c r="V25"/>
      <c r="W25"/>
      <c r="X25"/>
      <c r="Y25"/>
      <c r="Z25"/>
      <c r="AA25"/>
    </row>
    <row r="26" spans="1:27" s="70" customFormat="1" ht="15.75" customHeight="1" x14ac:dyDescent="0.3">
      <c r="A26"/>
      <c r="B26"/>
      <c r="C26"/>
      <c r="D26"/>
      <c r="E26"/>
      <c r="F26"/>
      <c r="G26"/>
      <c r="H26"/>
      <c r="I26"/>
      <c r="J26"/>
      <c r="K26"/>
      <c r="L26"/>
      <c r="M26"/>
      <c r="N26"/>
      <c r="O26"/>
      <c r="P26"/>
      <c r="Q26"/>
      <c r="R26"/>
      <c r="S26"/>
      <c r="T26"/>
      <c r="U26"/>
      <c r="V26"/>
      <c r="W26"/>
      <c r="X26"/>
      <c r="Y26"/>
      <c r="Z26"/>
      <c r="AA26"/>
    </row>
    <row r="27" spans="1:27" s="70" customFormat="1" ht="15.75" customHeight="1" x14ac:dyDescent="0.3">
      <c r="A27" s="6" t="s">
        <v>55</v>
      </c>
      <c r="B27" s="9"/>
      <c r="C27" s="9"/>
      <c r="D27" s="9"/>
      <c r="E27" s="9"/>
      <c r="F27" s="9"/>
      <c r="G27" s="9"/>
      <c r="H27" s="9"/>
      <c r="I27" s="9"/>
      <c r="J27" s="9"/>
      <c r="K27" s="9"/>
      <c r="L27" s="9"/>
      <c r="M27"/>
      <c r="N27"/>
      <c r="O27"/>
      <c r="P27"/>
      <c r="Q27"/>
      <c r="R27"/>
      <c r="S27"/>
      <c r="T27"/>
      <c r="U27"/>
      <c r="V27"/>
      <c r="W27"/>
      <c r="X27"/>
      <c r="Y27"/>
      <c r="Z27"/>
      <c r="AA27"/>
    </row>
    <row r="28" spans="1:27" s="70" customFormat="1" ht="15.75" customHeight="1" x14ac:dyDescent="0.3">
      <c r="A28" s="6" t="s">
        <v>56</v>
      </c>
      <c r="B28" s="9"/>
      <c r="C28" s="9"/>
      <c r="D28" s="9"/>
      <c r="E28" s="9"/>
      <c r="F28" s="9"/>
      <c r="G28" s="9"/>
      <c r="H28" s="9"/>
      <c r="I28" s="9"/>
      <c r="J28" s="9"/>
      <c r="K28" s="9"/>
      <c r="L28" s="9"/>
      <c r="M28"/>
      <c r="N28"/>
      <c r="O28"/>
      <c r="P28"/>
      <c r="Q28"/>
      <c r="R28"/>
      <c r="S28"/>
      <c r="T28"/>
      <c r="U28"/>
      <c r="V28"/>
      <c r="W28"/>
      <c r="X28"/>
      <c r="Y28"/>
      <c r="Z28"/>
      <c r="AA28"/>
    </row>
    <row r="29" spans="1:27" s="70" customFormat="1" ht="15.75" customHeight="1" x14ac:dyDescent="0.3">
      <c r="A29" s="9"/>
      <c r="B29" s="9"/>
      <c r="C29" s="61" t="s">
        <v>57</v>
      </c>
      <c r="D29" s="9"/>
      <c r="E29" s="9"/>
      <c r="F29" s="9"/>
      <c r="G29" s="9"/>
      <c r="H29" s="9"/>
      <c r="I29" s="9"/>
      <c r="J29" s="9"/>
      <c r="K29" s="9"/>
      <c r="L29" s="9"/>
      <c r="M29"/>
      <c r="N29"/>
      <c r="O29"/>
      <c r="P29"/>
      <c r="Q29"/>
      <c r="R29"/>
      <c r="S29"/>
      <c r="T29"/>
      <c r="U29"/>
      <c r="V29"/>
      <c r="W29"/>
      <c r="X29"/>
      <c r="Y29"/>
      <c r="Z29"/>
      <c r="AA29"/>
    </row>
    <row r="30" spans="1:27" s="70" customFormat="1" ht="15.75" customHeight="1" x14ac:dyDescent="0.3">
      <c r="A30" s="9"/>
      <c r="B30" s="9"/>
      <c r="C30" s="9"/>
      <c r="D30" s="9"/>
      <c r="E30" s="9"/>
      <c r="F30" s="9"/>
      <c r="G30" s="9"/>
      <c r="H30" s="9"/>
      <c r="I30" s="9"/>
      <c r="J30" s="9"/>
      <c r="K30" s="9"/>
      <c r="L30" s="9"/>
      <c r="M30"/>
      <c r="N30"/>
      <c r="O30"/>
      <c r="P30"/>
      <c r="Q30"/>
      <c r="R30"/>
      <c r="S30"/>
      <c r="T30"/>
      <c r="U30"/>
      <c r="V30"/>
      <c r="W30"/>
      <c r="X30"/>
      <c r="Y30"/>
      <c r="Z30"/>
      <c r="AA30"/>
    </row>
    <row r="31" spans="1:27" s="70" customFormat="1" ht="15.75" customHeight="1" x14ac:dyDescent="0.3">
      <c r="A31" s="6" t="s">
        <v>1</v>
      </c>
      <c r="B31" s="6" t="s">
        <v>53</v>
      </c>
      <c r="C31" s="6"/>
      <c r="D31" s="6"/>
      <c r="E31" s="6"/>
      <c r="F31" s="6"/>
      <c r="G31" s="36"/>
      <c r="H31" s="36"/>
      <c r="I31" s="36"/>
      <c r="J31" s="36"/>
      <c r="K31" s="36"/>
      <c r="L31" s="37"/>
      <c r="M31"/>
      <c r="N31"/>
      <c r="O31"/>
      <c r="P31"/>
      <c r="Q31"/>
      <c r="R31"/>
      <c r="S31"/>
      <c r="T31"/>
      <c r="U31"/>
      <c r="V31"/>
      <c r="W31"/>
      <c r="X31"/>
      <c r="Y31"/>
      <c r="Z31"/>
      <c r="AA31"/>
    </row>
    <row r="32" spans="1:27" s="70" customFormat="1" ht="15.75" customHeight="1" x14ac:dyDescent="0.3">
      <c r="A32" s="6"/>
      <c r="B32" s="6" t="s">
        <v>54</v>
      </c>
      <c r="C32" s="6"/>
      <c r="D32" s="6"/>
      <c r="E32" s="6"/>
      <c r="F32" s="6"/>
      <c r="G32" s="36"/>
      <c r="H32" s="36"/>
      <c r="I32" s="36"/>
      <c r="J32" s="36"/>
      <c r="K32" s="36"/>
      <c r="L32" s="37"/>
      <c r="M32"/>
      <c r="N32"/>
      <c r="O32"/>
      <c r="P32"/>
      <c r="Q32"/>
      <c r="R32"/>
      <c r="S32"/>
      <c r="T32"/>
      <c r="U32"/>
      <c r="V32"/>
      <c r="W32"/>
      <c r="X32"/>
      <c r="Y32"/>
      <c r="Z32"/>
      <c r="AA32"/>
    </row>
    <row r="33" spans="1:27" s="70" customFormat="1" ht="15.75" customHeight="1" x14ac:dyDescent="0.35">
      <c r="A33" s="71"/>
      <c r="B33" s="71" t="s">
        <v>22</v>
      </c>
      <c r="C33" s="71"/>
      <c r="D33" s="72"/>
      <c r="E33" s="72"/>
      <c r="F33" s="72"/>
      <c r="G33" s="72"/>
      <c r="H33" s="6"/>
      <c r="I33" s="6"/>
      <c r="J33" s="9"/>
      <c r="K33" s="36"/>
      <c r="L33" s="37"/>
      <c r="M33"/>
      <c r="N33"/>
      <c r="O33"/>
      <c r="P33"/>
      <c r="Q33"/>
      <c r="R33"/>
      <c r="S33"/>
      <c r="T33"/>
      <c r="U33"/>
      <c r="V33"/>
      <c r="W33"/>
      <c r="X33"/>
      <c r="Y33"/>
      <c r="Z33"/>
      <c r="AA33"/>
    </row>
    <row r="34" spans="1:27" s="70" customFormat="1" ht="15.75" customHeight="1" x14ac:dyDescent="0.3">
      <c r="A34"/>
      <c r="B34"/>
      <c r="C34"/>
      <c r="D34"/>
      <c r="E34"/>
      <c r="F34"/>
      <c r="G34"/>
      <c r="H34"/>
      <c r="I34"/>
      <c r="J34"/>
      <c r="K34"/>
      <c r="L34"/>
      <c r="M34"/>
      <c r="N34"/>
      <c r="O34"/>
      <c r="P34"/>
      <c r="Q34"/>
      <c r="R34"/>
      <c r="S34"/>
      <c r="T34"/>
      <c r="U34"/>
      <c r="V34"/>
      <c r="W34"/>
      <c r="X34"/>
      <c r="Y34"/>
      <c r="Z34"/>
      <c r="AA34"/>
    </row>
    <row r="35" spans="1:27" s="70" customFormat="1" ht="15.75" customHeight="1" x14ac:dyDescent="0.3">
      <c r="A35" s="140"/>
      <c r="B35" t="s">
        <v>285</v>
      </c>
      <c r="C35"/>
      <c r="D35"/>
      <c r="E35"/>
      <c r="F35"/>
      <c r="G35"/>
      <c r="H35"/>
      <c r="I35"/>
      <c r="J35"/>
      <c r="K35"/>
      <c r="L35"/>
      <c r="M35"/>
      <c r="N35"/>
      <c r="O35"/>
      <c r="P35"/>
      <c r="Q35"/>
      <c r="R35"/>
      <c r="S35"/>
      <c r="T35"/>
      <c r="U35"/>
      <c r="V35"/>
      <c r="W35"/>
      <c r="X35"/>
      <c r="Y35"/>
      <c r="Z35"/>
      <c r="AA35"/>
    </row>
    <row r="36" spans="1:27" s="70" customFormat="1" ht="15.75" customHeight="1" x14ac:dyDescent="0.3">
      <c r="A36" s="140"/>
      <c r="B36" t="s">
        <v>297</v>
      </c>
      <c r="C36"/>
      <c r="D36"/>
      <c r="E36"/>
      <c r="F36"/>
      <c r="G36"/>
      <c r="H36"/>
      <c r="I36"/>
      <c r="J36"/>
      <c r="K36"/>
      <c r="L36"/>
      <c r="M36"/>
      <c r="N36"/>
      <c r="O36"/>
      <c r="P36"/>
      <c r="Q36"/>
      <c r="R36"/>
      <c r="S36"/>
      <c r="T36"/>
      <c r="U36"/>
      <c r="V36"/>
      <c r="W36"/>
      <c r="X36"/>
      <c r="Y36"/>
      <c r="Z36"/>
      <c r="AA36"/>
    </row>
    <row r="37" spans="1:27" s="70" customFormat="1" ht="15.75" customHeight="1" x14ac:dyDescent="0.3">
      <c r="A37" s="140"/>
      <c r="B37" t="s">
        <v>205</v>
      </c>
      <c r="C37"/>
      <c r="D37"/>
      <c r="E37"/>
      <c r="F37"/>
      <c r="G37"/>
      <c r="H37"/>
      <c r="I37"/>
      <c r="J37"/>
      <c r="K37"/>
      <c r="L37"/>
      <c r="M37"/>
      <c r="N37"/>
      <c r="O37"/>
      <c r="P37"/>
      <c r="Q37"/>
      <c r="R37"/>
      <c r="S37"/>
      <c r="T37"/>
      <c r="U37"/>
      <c r="V37"/>
      <c r="W37"/>
      <c r="X37"/>
      <c r="Y37"/>
      <c r="Z37"/>
      <c r="AA37"/>
    </row>
    <row r="38" spans="1:27" s="70" customFormat="1" ht="15.75" customHeight="1" x14ac:dyDescent="0.3">
      <c r="A38"/>
      <c r="B38"/>
      <c r="C38"/>
      <c r="D38"/>
      <c r="E38"/>
      <c r="F38"/>
      <c r="G38"/>
      <c r="H38"/>
      <c r="I38"/>
      <c r="J38"/>
      <c r="K38"/>
      <c r="L38"/>
      <c r="M38"/>
      <c r="N38"/>
      <c r="O38"/>
      <c r="P38"/>
      <c r="Q38"/>
      <c r="R38"/>
      <c r="S38"/>
      <c r="T38"/>
      <c r="U38"/>
      <c r="V38"/>
      <c r="W38"/>
      <c r="X38"/>
      <c r="Y38"/>
      <c r="Z38"/>
      <c r="AA38"/>
    </row>
    <row r="39" spans="1:27" s="70" customFormat="1" ht="15.75" customHeight="1" x14ac:dyDescent="0.3">
      <c r="A39"/>
      <c r="B39"/>
      <c r="C39"/>
      <c r="D39"/>
      <c r="E39"/>
      <c r="F39"/>
      <c r="G39"/>
      <c r="H39"/>
      <c r="I39"/>
      <c r="J39"/>
      <c r="K39"/>
      <c r="L39"/>
      <c r="M39"/>
      <c r="N39"/>
      <c r="O39"/>
      <c r="P39"/>
      <c r="Q39"/>
      <c r="R39"/>
      <c r="S39"/>
      <c r="T39"/>
      <c r="U39"/>
      <c r="V39"/>
      <c r="W39"/>
      <c r="X39"/>
      <c r="Y39"/>
      <c r="Z39"/>
      <c r="AA39"/>
    </row>
    <row r="40" spans="1:27" s="70" customFormat="1" ht="15.75" customHeight="1" x14ac:dyDescent="0.3">
      <c r="A40"/>
      <c r="B40"/>
      <c r="C40"/>
      <c r="D40"/>
      <c r="E40"/>
      <c r="F40"/>
      <c r="G40"/>
      <c r="H40"/>
      <c r="I40"/>
      <c r="J40"/>
      <c r="K40"/>
      <c r="L40"/>
      <c r="M40"/>
      <c r="N40"/>
      <c r="O40"/>
      <c r="P40"/>
      <c r="Q40"/>
      <c r="R40"/>
      <c r="S40"/>
      <c r="T40"/>
      <c r="U40"/>
      <c r="V40"/>
      <c r="W40"/>
      <c r="X40"/>
      <c r="Y40"/>
      <c r="Z40"/>
      <c r="AA40"/>
    </row>
    <row r="41" spans="1:27" s="70" customFormat="1" ht="15.75" customHeight="1" x14ac:dyDescent="0.3">
      <c r="A41"/>
      <c r="B41"/>
      <c r="C41"/>
      <c r="D41"/>
      <c r="E41"/>
      <c r="F41"/>
      <c r="G41"/>
      <c r="H41"/>
      <c r="I41"/>
      <c r="J41"/>
      <c r="K41"/>
      <c r="L41"/>
      <c r="M41"/>
      <c r="N41"/>
      <c r="O41"/>
      <c r="P41"/>
      <c r="Q41"/>
      <c r="R41"/>
      <c r="S41"/>
      <c r="T41"/>
      <c r="U41"/>
      <c r="V41"/>
      <c r="W41"/>
      <c r="X41"/>
      <c r="Y41"/>
      <c r="Z41"/>
      <c r="AA41"/>
    </row>
    <row r="42" spans="1:27" s="70" customFormat="1" x14ac:dyDescent="0.3">
      <c r="A42"/>
      <c r="B42"/>
      <c r="C42"/>
      <c r="D42"/>
      <c r="E42"/>
      <c r="F42"/>
      <c r="G42"/>
      <c r="H42"/>
      <c r="I42"/>
      <c r="J42"/>
      <c r="K42"/>
      <c r="L42"/>
      <c r="M42"/>
      <c r="N42"/>
      <c r="O42"/>
      <c r="P42"/>
      <c r="Q42"/>
      <c r="R42"/>
      <c r="S42"/>
      <c r="T42"/>
      <c r="U42"/>
      <c r="V42"/>
      <c r="W42"/>
      <c r="X42"/>
      <c r="Y42"/>
      <c r="Z42"/>
      <c r="AA42"/>
    </row>
    <row r="43" spans="1:27" s="70" customFormat="1" x14ac:dyDescent="0.3">
      <c r="A43"/>
      <c r="B43"/>
      <c r="C43"/>
      <c r="D43"/>
      <c r="E43"/>
      <c r="F43"/>
      <c r="G43"/>
      <c r="H43"/>
      <c r="I43"/>
      <c r="J43"/>
      <c r="K43"/>
      <c r="L43"/>
      <c r="M43"/>
      <c r="N43"/>
      <c r="O43"/>
      <c r="P43"/>
      <c r="Q43"/>
      <c r="R43"/>
      <c r="S43"/>
      <c r="T43"/>
      <c r="U43"/>
      <c r="V43"/>
      <c r="W43"/>
      <c r="X43"/>
      <c r="Y43"/>
      <c r="Z43"/>
      <c r="AA43"/>
    </row>
    <row r="44" spans="1:27" s="70" customFormat="1" x14ac:dyDescent="0.3">
      <c r="A44"/>
      <c r="B44"/>
      <c r="C44"/>
      <c r="D44"/>
      <c r="E44"/>
      <c r="F44"/>
      <c r="G44"/>
      <c r="H44"/>
      <c r="I44"/>
      <c r="J44"/>
      <c r="K44"/>
      <c r="L44"/>
      <c r="M44"/>
      <c r="N44"/>
      <c r="O44"/>
      <c r="P44"/>
      <c r="Q44"/>
      <c r="R44"/>
      <c r="S44"/>
      <c r="T44"/>
      <c r="U44"/>
      <c r="V44"/>
      <c r="W44"/>
      <c r="X44"/>
      <c r="Y44"/>
      <c r="Z44"/>
      <c r="AA44"/>
    </row>
    <row r="45" spans="1:27" s="70" customFormat="1" x14ac:dyDescent="0.3">
      <c r="A45"/>
      <c r="B45"/>
      <c r="C45"/>
      <c r="D45"/>
      <c r="E45"/>
      <c r="F45"/>
      <c r="G45"/>
      <c r="H45"/>
      <c r="I45"/>
      <c r="J45"/>
      <c r="K45"/>
      <c r="L45"/>
      <c r="M45"/>
      <c r="N45"/>
      <c r="O45"/>
      <c r="P45"/>
      <c r="Q45"/>
      <c r="R45"/>
      <c r="S45"/>
      <c r="T45"/>
      <c r="U45"/>
      <c r="V45"/>
      <c r="W45"/>
      <c r="X45"/>
      <c r="Y45"/>
      <c r="Z45"/>
      <c r="AA45"/>
    </row>
    <row r="46" spans="1:27" s="70" customFormat="1" x14ac:dyDescent="0.3">
      <c r="A46"/>
      <c r="B46"/>
      <c r="C46"/>
      <c r="D46"/>
      <c r="E46"/>
      <c r="F46"/>
      <c r="G46"/>
      <c r="H46"/>
      <c r="I46"/>
      <c r="J46"/>
      <c r="K46"/>
      <c r="L46"/>
      <c r="M46"/>
      <c r="N46"/>
      <c r="O46"/>
      <c r="P46"/>
      <c r="Q46"/>
      <c r="R46"/>
      <c r="S46"/>
      <c r="T46"/>
      <c r="U46"/>
      <c r="V46"/>
      <c r="W46"/>
      <c r="X46"/>
      <c r="Y46"/>
      <c r="Z46"/>
      <c r="AA46"/>
    </row>
    <row r="47" spans="1:27" s="70" customFormat="1" x14ac:dyDescent="0.3">
      <c r="A47"/>
      <c r="B47"/>
      <c r="C47"/>
      <c r="D47"/>
      <c r="E47"/>
      <c r="F47"/>
      <c r="G47"/>
      <c r="H47"/>
      <c r="I47"/>
      <c r="J47"/>
      <c r="K47"/>
      <c r="L47"/>
      <c r="M47"/>
      <c r="N47"/>
      <c r="O47"/>
      <c r="P47"/>
      <c r="Q47"/>
      <c r="R47"/>
      <c r="S47"/>
      <c r="T47"/>
      <c r="U47"/>
      <c r="V47"/>
      <c r="W47"/>
      <c r="X47"/>
      <c r="Y47"/>
      <c r="Z47"/>
      <c r="AA47"/>
    </row>
    <row r="48" spans="1:27" s="70" customFormat="1" x14ac:dyDescent="0.3">
      <c r="A48"/>
      <c r="B48"/>
      <c r="C48"/>
      <c r="D48"/>
      <c r="E48"/>
      <c r="F48"/>
      <c r="G48"/>
      <c r="H48"/>
      <c r="I48"/>
      <c r="J48"/>
      <c r="K48"/>
      <c r="L48"/>
      <c r="M48"/>
      <c r="N48"/>
      <c r="O48"/>
      <c r="P48"/>
      <c r="Q48"/>
      <c r="R48"/>
      <c r="S48"/>
      <c r="T48"/>
      <c r="U48"/>
      <c r="V48"/>
      <c r="W48"/>
      <c r="X48"/>
      <c r="Y48"/>
      <c r="Z48"/>
      <c r="AA48"/>
    </row>
    <row r="49" spans="1:27" s="70" customFormat="1" x14ac:dyDescent="0.3">
      <c r="A49"/>
      <c r="B49"/>
      <c r="C49"/>
      <c r="D49"/>
      <c r="E49"/>
      <c r="F49"/>
      <c r="G49"/>
      <c r="H49"/>
      <c r="I49"/>
      <c r="J49"/>
      <c r="K49"/>
      <c r="L49"/>
      <c r="M49"/>
      <c r="N49"/>
      <c r="O49"/>
      <c r="P49"/>
      <c r="Q49"/>
      <c r="R49"/>
      <c r="S49"/>
      <c r="T49"/>
      <c r="U49"/>
      <c r="V49"/>
      <c r="W49"/>
      <c r="X49"/>
      <c r="Y49"/>
      <c r="Z49"/>
      <c r="AA49"/>
    </row>
    <row r="50" spans="1:27" s="70" customFormat="1" x14ac:dyDescent="0.3">
      <c r="A50"/>
      <c r="B50"/>
      <c r="C50"/>
      <c r="D50"/>
      <c r="E50"/>
      <c r="F50"/>
      <c r="G50"/>
      <c r="H50"/>
      <c r="I50"/>
      <c r="J50"/>
      <c r="K50"/>
      <c r="L50"/>
      <c r="M50"/>
      <c r="N50"/>
      <c r="O50"/>
      <c r="P50"/>
      <c r="Q50"/>
      <c r="R50"/>
      <c r="S50"/>
      <c r="T50"/>
      <c r="U50"/>
      <c r="V50"/>
      <c r="W50"/>
      <c r="X50"/>
      <c r="Y50"/>
      <c r="Z50"/>
      <c r="AA50"/>
    </row>
    <row r="51" spans="1:27" s="70" customFormat="1" x14ac:dyDescent="0.3">
      <c r="A51"/>
      <c r="B51"/>
      <c r="C51"/>
      <c r="D51"/>
      <c r="E51"/>
      <c r="F51"/>
      <c r="G51"/>
      <c r="H51"/>
      <c r="I51"/>
      <c r="J51"/>
      <c r="K51"/>
      <c r="L51"/>
      <c r="M51"/>
      <c r="N51"/>
      <c r="O51"/>
      <c r="P51"/>
      <c r="Q51"/>
      <c r="R51"/>
      <c r="S51"/>
      <c r="T51"/>
      <c r="U51"/>
      <c r="V51"/>
      <c r="W51"/>
      <c r="X51"/>
      <c r="Y51"/>
      <c r="Z51"/>
      <c r="AA51"/>
    </row>
    <row r="52" spans="1:27" s="70" customFormat="1" x14ac:dyDescent="0.3">
      <c r="A52"/>
      <c r="B52"/>
      <c r="C52"/>
      <c r="D52"/>
      <c r="E52"/>
      <c r="F52"/>
      <c r="G52"/>
      <c r="H52"/>
      <c r="I52"/>
      <c r="J52"/>
      <c r="K52"/>
      <c r="L52"/>
      <c r="M52"/>
      <c r="N52"/>
      <c r="O52"/>
      <c r="P52"/>
      <c r="Q52"/>
      <c r="R52"/>
      <c r="S52"/>
      <c r="T52"/>
      <c r="U52"/>
      <c r="V52"/>
      <c r="W52"/>
      <c r="X52"/>
      <c r="Y52"/>
      <c r="Z52"/>
      <c r="AA52"/>
    </row>
    <row r="53" spans="1:27" s="70" customFormat="1" x14ac:dyDescent="0.3">
      <c r="A53"/>
      <c r="B53"/>
      <c r="C53"/>
      <c r="D53"/>
      <c r="E53"/>
      <c r="F53"/>
      <c r="G53"/>
      <c r="H53"/>
      <c r="I53"/>
      <c r="J53"/>
      <c r="K53"/>
      <c r="L53"/>
      <c r="M53"/>
      <c r="N53"/>
      <c r="O53"/>
      <c r="P53"/>
      <c r="Q53"/>
      <c r="R53"/>
      <c r="S53"/>
      <c r="T53"/>
      <c r="U53"/>
      <c r="V53"/>
      <c r="W53"/>
      <c r="X53"/>
      <c r="Y53"/>
      <c r="Z53"/>
      <c r="AA53"/>
    </row>
    <row r="54" spans="1:27" s="70" customFormat="1" x14ac:dyDescent="0.3">
      <c r="A54"/>
      <c r="B54"/>
      <c r="C54"/>
      <c r="D54"/>
      <c r="E54"/>
      <c r="F54"/>
      <c r="G54"/>
      <c r="H54"/>
      <c r="I54"/>
      <c r="J54"/>
      <c r="K54"/>
      <c r="L54"/>
      <c r="M54"/>
      <c r="N54"/>
      <c r="O54"/>
      <c r="P54"/>
      <c r="Q54"/>
      <c r="R54"/>
      <c r="S54"/>
      <c r="T54"/>
      <c r="U54"/>
      <c r="V54"/>
      <c r="W54"/>
      <c r="X54"/>
      <c r="Y54"/>
      <c r="Z54"/>
      <c r="AA54"/>
    </row>
    <row r="55" spans="1:27" s="70" customFormat="1" x14ac:dyDescent="0.3">
      <c r="A55"/>
      <c r="B55"/>
      <c r="C55"/>
      <c r="D55"/>
      <c r="E55"/>
      <c r="F55"/>
      <c r="G55"/>
      <c r="H55"/>
      <c r="I55"/>
      <c r="J55"/>
      <c r="K55"/>
      <c r="L55"/>
      <c r="M55"/>
      <c r="N55"/>
      <c r="O55"/>
      <c r="P55"/>
      <c r="Q55"/>
      <c r="R55"/>
      <c r="S55"/>
      <c r="T55"/>
      <c r="U55"/>
      <c r="V55"/>
      <c r="W55"/>
      <c r="X55"/>
      <c r="Y55"/>
      <c r="Z55"/>
      <c r="AA55"/>
    </row>
    <row r="56" spans="1:27" s="70" customFormat="1" x14ac:dyDescent="0.3">
      <c r="A56"/>
      <c r="B56"/>
      <c r="C56"/>
      <c r="D56"/>
      <c r="E56"/>
      <c r="F56"/>
      <c r="G56"/>
      <c r="H56"/>
      <c r="I56"/>
      <c r="J56"/>
      <c r="K56"/>
      <c r="L56"/>
      <c r="M56"/>
      <c r="N56"/>
      <c r="O56"/>
      <c r="P56"/>
      <c r="Q56"/>
      <c r="R56"/>
      <c r="S56"/>
      <c r="T56"/>
      <c r="U56"/>
      <c r="V56"/>
      <c r="W56"/>
      <c r="X56"/>
      <c r="Y56"/>
      <c r="Z56"/>
      <c r="AA56"/>
    </row>
    <row r="57" spans="1:27" x14ac:dyDescent="0.3">
      <c r="A57"/>
      <c r="B57"/>
      <c r="C57"/>
      <c r="D57"/>
      <c r="E57"/>
      <c r="F57"/>
      <c r="G57"/>
      <c r="H57"/>
      <c r="I57"/>
      <c r="J57"/>
      <c r="K57"/>
      <c r="L57"/>
    </row>
    <row r="58" spans="1:27" x14ac:dyDescent="0.3">
      <c r="A58"/>
      <c r="B58"/>
      <c r="C58"/>
      <c r="D58"/>
      <c r="E58"/>
      <c r="F58"/>
      <c r="G58"/>
      <c r="H58"/>
      <c r="I58"/>
      <c r="J58"/>
      <c r="K58"/>
      <c r="L58"/>
    </row>
    <row r="59" spans="1:27" x14ac:dyDescent="0.3">
      <c r="A59"/>
      <c r="B59"/>
      <c r="C59"/>
      <c r="D59"/>
      <c r="E59"/>
      <c r="F59"/>
      <c r="G59"/>
      <c r="H59"/>
      <c r="I59"/>
      <c r="J59"/>
      <c r="K59"/>
      <c r="L59"/>
    </row>
    <row r="60" spans="1:27" x14ac:dyDescent="0.3">
      <c r="A60"/>
      <c r="B60"/>
      <c r="C60"/>
      <c r="D60"/>
      <c r="E60"/>
      <c r="F60"/>
      <c r="G60"/>
      <c r="H60"/>
      <c r="I60"/>
      <c r="J60"/>
      <c r="K60"/>
      <c r="L60"/>
    </row>
    <row r="61" spans="1:27" x14ac:dyDescent="0.3">
      <c r="A61"/>
      <c r="B61"/>
      <c r="C61"/>
      <c r="D61"/>
      <c r="E61"/>
      <c r="F61"/>
      <c r="G61"/>
      <c r="H61"/>
      <c r="I61"/>
      <c r="J61"/>
      <c r="K61"/>
      <c r="L61"/>
    </row>
    <row r="62" spans="1:27" x14ac:dyDescent="0.3">
      <c r="A62"/>
      <c r="B62"/>
      <c r="C62"/>
      <c r="D62"/>
      <c r="E62"/>
      <c r="F62"/>
      <c r="G62"/>
      <c r="H62"/>
      <c r="I62"/>
      <c r="J62"/>
      <c r="K62"/>
      <c r="L62"/>
    </row>
    <row r="63" spans="1:27" x14ac:dyDescent="0.3">
      <c r="A63"/>
      <c r="B63"/>
      <c r="C63"/>
      <c r="D63"/>
      <c r="E63"/>
      <c r="F63"/>
      <c r="G63"/>
      <c r="H63"/>
      <c r="I63"/>
      <c r="J63"/>
      <c r="K63"/>
      <c r="L63"/>
    </row>
    <row r="64" spans="1:27" x14ac:dyDescent="0.3">
      <c r="A64"/>
      <c r="B64"/>
      <c r="C64"/>
      <c r="D64"/>
      <c r="E64"/>
      <c r="F64"/>
      <c r="G64"/>
      <c r="H64"/>
      <c r="I64"/>
      <c r="J64"/>
      <c r="K64"/>
      <c r="L64"/>
    </row>
    <row r="65" spans="1:12" x14ac:dyDescent="0.3">
      <c r="A65"/>
      <c r="B65"/>
      <c r="C65"/>
      <c r="D65"/>
      <c r="E65"/>
      <c r="F65"/>
      <c r="G65"/>
      <c r="H65"/>
      <c r="I65"/>
      <c r="J65"/>
      <c r="K65"/>
      <c r="L65"/>
    </row>
    <row r="66" spans="1:12" x14ac:dyDescent="0.3">
      <c r="A66"/>
      <c r="B66"/>
      <c r="C66"/>
      <c r="D66"/>
      <c r="E66"/>
      <c r="F66"/>
      <c r="G66"/>
      <c r="H66"/>
      <c r="I66"/>
      <c r="J66"/>
      <c r="K66"/>
      <c r="L66"/>
    </row>
    <row r="67" spans="1:12" x14ac:dyDescent="0.3">
      <c r="A67"/>
      <c r="B67"/>
      <c r="C67"/>
      <c r="D67"/>
      <c r="E67"/>
      <c r="F67"/>
      <c r="G67"/>
      <c r="H67"/>
      <c r="I67"/>
      <c r="J67"/>
      <c r="K67"/>
      <c r="L67"/>
    </row>
    <row r="68" spans="1:12"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row r="87" spans="1:12" x14ac:dyDescent="0.3">
      <c r="A87"/>
      <c r="B87"/>
      <c r="C87"/>
      <c r="D87"/>
      <c r="E87"/>
      <c r="F87"/>
      <c r="G87"/>
      <c r="H87"/>
      <c r="I87"/>
      <c r="J87"/>
      <c r="K87"/>
      <c r="L87"/>
    </row>
    <row r="88" spans="1:12" x14ac:dyDescent="0.3">
      <c r="A88"/>
      <c r="B88"/>
      <c r="C88"/>
      <c r="D88"/>
      <c r="E88"/>
      <c r="F88"/>
      <c r="G88"/>
      <c r="H88"/>
      <c r="I88"/>
      <c r="J88"/>
      <c r="K88"/>
      <c r="L88"/>
    </row>
    <row r="89" spans="1:12" x14ac:dyDescent="0.3">
      <c r="A89"/>
      <c r="B89"/>
      <c r="C89"/>
      <c r="D89"/>
      <c r="E89"/>
      <c r="F89"/>
      <c r="G89"/>
      <c r="H89"/>
      <c r="I89"/>
      <c r="J89"/>
      <c r="K89"/>
      <c r="L89"/>
    </row>
    <row r="90" spans="1:12" x14ac:dyDescent="0.3">
      <c r="A90"/>
      <c r="B90"/>
      <c r="C90"/>
      <c r="D90"/>
      <c r="E90"/>
      <c r="F90"/>
      <c r="G90"/>
      <c r="H90"/>
      <c r="I90"/>
      <c r="J90"/>
      <c r="K90"/>
      <c r="L90"/>
    </row>
    <row r="91" spans="1:12" x14ac:dyDescent="0.3">
      <c r="A91"/>
      <c r="B91"/>
      <c r="C91"/>
      <c r="D91"/>
      <c r="E91"/>
      <c r="F91"/>
      <c r="G91"/>
      <c r="H91"/>
      <c r="I91"/>
      <c r="J91"/>
      <c r="K91"/>
      <c r="L91"/>
    </row>
    <row r="92" spans="1:12" x14ac:dyDescent="0.3">
      <c r="A92"/>
      <c r="B92"/>
      <c r="C92"/>
      <c r="D92"/>
      <c r="E92"/>
      <c r="F92"/>
      <c r="G92"/>
      <c r="H92"/>
      <c r="I92"/>
      <c r="J92"/>
      <c r="K92"/>
      <c r="L92"/>
    </row>
    <row r="93" spans="1:12" x14ac:dyDescent="0.3">
      <c r="A93"/>
      <c r="B93"/>
      <c r="C93"/>
      <c r="D93"/>
      <c r="E93"/>
      <c r="F93"/>
      <c r="G93"/>
      <c r="H93"/>
      <c r="I93"/>
      <c r="J93"/>
      <c r="K93"/>
      <c r="L93"/>
    </row>
    <row r="94" spans="1:12" x14ac:dyDescent="0.3">
      <c r="A94"/>
      <c r="B94"/>
      <c r="C94"/>
      <c r="D94"/>
      <c r="E94"/>
      <c r="F94"/>
      <c r="G94"/>
      <c r="H94"/>
      <c r="I94"/>
      <c r="J94"/>
      <c r="K94"/>
      <c r="L94"/>
    </row>
    <row r="95" spans="1:12" x14ac:dyDescent="0.3">
      <c r="A95"/>
      <c r="B95"/>
      <c r="C95"/>
      <c r="D95"/>
      <c r="E95"/>
      <c r="F95"/>
      <c r="G95"/>
      <c r="H95"/>
      <c r="I95"/>
      <c r="J95"/>
      <c r="K95"/>
      <c r="L95"/>
    </row>
    <row r="96" spans="1:12" x14ac:dyDescent="0.3">
      <c r="A96"/>
      <c r="B96"/>
      <c r="C96"/>
      <c r="D96"/>
      <c r="E96"/>
      <c r="F96"/>
      <c r="G96"/>
      <c r="H96"/>
      <c r="I96"/>
      <c r="J96"/>
      <c r="K96"/>
      <c r="L96"/>
    </row>
    <row r="97" spans="1:12" x14ac:dyDescent="0.3">
      <c r="A97"/>
      <c r="B97"/>
      <c r="C97"/>
      <c r="D97"/>
      <c r="E97"/>
      <c r="F97"/>
      <c r="G97"/>
      <c r="H97"/>
      <c r="I97"/>
      <c r="J97"/>
      <c r="K97"/>
      <c r="L97"/>
    </row>
    <row r="98" spans="1:12" x14ac:dyDescent="0.3">
      <c r="A98"/>
      <c r="B98"/>
      <c r="C98"/>
      <c r="D98"/>
      <c r="E98"/>
      <c r="F98"/>
      <c r="G98"/>
      <c r="H98"/>
      <c r="I98"/>
      <c r="J98"/>
      <c r="K98"/>
      <c r="L98"/>
    </row>
    <row r="99" spans="1:12" x14ac:dyDescent="0.3">
      <c r="A99"/>
      <c r="B99"/>
      <c r="C99"/>
      <c r="D99"/>
      <c r="E99"/>
      <c r="F99"/>
      <c r="G99"/>
      <c r="H99"/>
      <c r="I99"/>
      <c r="J99"/>
      <c r="K99"/>
      <c r="L99"/>
    </row>
    <row r="100" spans="1:12" x14ac:dyDescent="0.3">
      <c r="A100"/>
      <c r="B100"/>
      <c r="C100"/>
      <c r="D100"/>
      <c r="E100"/>
      <c r="F100"/>
      <c r="G100"/>
      <c r="H100"/>
      <c r="I100"/>
      <c r="J100"/>
      <c r="K100"/>
      <c r="L100"/>
    </row>
    <row r="101" spans="1:12" x14ac:dyDescent="0.3">
      <c r="A101"/>
      <c r="B101"/>
      <c r="C101"/>
      <c r="D101"/>
      <c r="E101"/>
      <c r="F101"/>
      <c r="G101"/>
      <c r="H101"/>
      <c r="I101"/>
      <c r="J101"/>
      <c r="K101"/>
      <c r="L101"/>
    </row>
    <row r="102" spans="1:12" x14ac:dyDescent="0.3">
      <c r="A102"/>
      <c r="B102"/>
      <c r="C102"/>
      <c r="D102"/>
      <c r="E102"/>
      <c r="F102"/>
      <c r="G102"/>
      <c r="H102"/>
      <c r="I102"/>
      <c r="J102"/>
      <c r="K102"/>
      <c r="L102"/>
    </row>
    <row r="103" spans="1:12" x14ac:dyDescent="0.3">
      <c r="A103"/>
      <c r="B103"/>
      <c r="C103"/>
      <c r="D103"/>
      <c r="E103"/>
      <c r="F103"/>
      <c r="G103"/>
      <c r="H103"/>
      <c r="I103"/>
      <c r="J103"/>
      <c r="K103"/>
      <c r="L103"/>
    </row>
    <row r="104" spans="1:12" x14ac:dyDescent="0.3">
      <c r="A104"/>
      <c r="B104"/>
      <c r="C104"/>
      <c r="D104"/>
      <c r="E104"/>
      <c r="F104"/>
      <c r="G104"/>
      <c r="H104"/>
      <c r="I104"/>
      <c r="J104"/>
      <c r="K104"/>
      <c r="L104"/>
    </row>
    <row r="105" spans="1:12" x14ac:dyDescent="0.3">
      <c r="A105"/>
      <c r="B105"/>
      <c r="C105"/>
      <c r="D105"/>
      <c r="E105"/>
      <c r="F105"/>
      <c r="G105"/>
      <c r="H105"/>
      <c r="I105"/>
      <c r="J105"/>
      <c r="K105"/>
      <c r="L105"/>
    </row>
    <row r="106" spans="1:12" x14ac:dyDescent="0.3">
      <c r="A106"/>
      <c r="B106"/>
      <c r="C106"/>
      <c r="D106"/>
      <c r="E106"/>
      <c r="F106"/>
      <c r="G106"/>
      <c r="H106"/>
      <c r="I106"/>
      <c r="J106"/>
      <c r="K106"/>
      <c r="L106"/>
    </row>
    <row r="107" spans="1:12" x14ac:dyDescent="0.3">
      <c r="A107"/>
      <c r="B107"/>
      <c r="C107"/>
      <c r="D107"/>
      <c r="E107"/>
      <c r="F107"/>
      <c r="G107"/>
      <c r="H107"/>
      <c r="I107"/>
      <c r="J107"/>
      <c r="K107"/>
      <c r="L107"/>
    </row>
    <row r="108" spans="1:12" x14ac:dyDescent="0.3">
      <c r="A108"/>
      <c r="B108"/>
      <c r="C108"/>
      <c r="D108"/>
      <c r="E108"/>
      <c r="F108"/>
      <c r="G108"/>
      <c r="H108"/>
      <c r="I108"/>
      <c r="J108"/>
      <c r="K108"/>
      <c r="L108"/>
    </row>
    <row r="109" spans="1:12" x14ac:dyDescent="0.3">
      <c r="A109"/>
      <c r="B109"/>
      <c r="C109"/>
      <c r="D109"/>
      <c r="E109"/>
      <c r="F109"/>
      <c r="G109"/>
      <c r="H109"/>
      <c r="I109"/>
      <c r="J109"/>
      <c r="K109"/>
      <c r="L109"/>
    </row>
    <row r="110" spans="1:12" x14ac:dyDescent="0.3">
      <c r="A110"/>
      <c r="B110"/>
      <c r="C110"/>
      <c r="D110"/>
      <c r="E110"/>
      <c r="F110"/>
      <c r="G110"/>
      <c r="H110"/>
      <c r="I110"/>
      <c r="J110"/>
      <c r="K110"/>
      <c r="L110"/>
    </row>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sheetData>
  <mergeCells count="1">
    <mergeCell ref="A3:L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5DA1-4877-4BAD-A9B2-41BA1C2E2CDB}">
  <dimension ref="A1:AB188"/>
  <sheetViews>
    <sheetView workbookViewId="0"/>
  </sheetViews>
  <sheetFormatPr defaultColWidth="9.109375" defaultRowHeight="15.6" x14ac:dyDescent="0.3"/>
  <cols>
    <col min="1" max="1" width="10.33203125" style="3" customWidth="1"/>
    <col min="2" max="12" width="13.44140625" style="3" customWidth="1"/>
    <col min="13" max="13" width="20.44140625" style="3" customWidth="1"/>
    <col min="14" max="14" width="18.44140625" style="3" customWidth="1"/>
    <col min="15" max="20" width="8.88671875" style="3" customWidth="1"/>
    <col min="21" max="21" width="10.5546875" style="3" customWidth="1"/>
    <col min="22" max="22" width="10.6640625" style="3" customWidth="1"/>
    <col min="23" max="26" width="8.88671875" style="3" customWidth="1"/>
    <col min="27" max="16384" width="9.109375" style="3"/>
  </cols>
  <sheetData>
    <row r="1" spans="1:28" ht="18" x14ac:dyDescent="0.35">
      <c r="A1" s="19" t="s">
        <v>18</v>
      </c>
      <c r="B1" s="20"/>
      <c r="C1" s="8" t="s">
        <v>8</v>
      </c>
      <c r="D1" s="20"/>
      <c r="E1" s="20"/>
      <c r="F1" s="20"/>
      <c r="G1" s="20"/>
      <c r="H1" s="20"/>
      <c r="I1" s="20"/>
      <c r="J1" s="20"/>
      <c r="K1" s="21"/>
      <c r="L1" s="21"/>
      <c r="M1" s="1"/>
      <c r="N1" s="1"/>
      <c r="O1"/>
      <c r="P1"/>
      <c r="Q1"/>
      <c r="R1"/>
      <c r="S1"/>
      <c r="T1"/>
      <c r="U1"/>
      <c r="V1"/>
      <c r="W1"/>
      <c r="X1"/>
      <c r="Y1"/>
      <c r="Z1"/>
      <c r="AA1"/>
      <c r="AB1"/>
    </row>
    <row r="2" spans="1:28" ht="16.2" x14ac:dyDescent="0.35">
      <c r="A2" s="82"/>
      <c r="B2" s="2"/>
      <c r="C2" s="2"/>
      <c r="D2" s="2"/>
      <c r="E2" s="2"/>
      <c r="F2" s="2"/>
      <c r="G2" s="2"/>
      <c r="H2" s="10"/>
      <c r="I2" s="10"/>
      <c r="J2" s="7"/>
      <c r="K2" s="7"/>
      <c r="L2" s="7"/>
      <c r="M2" s="1"/>
      <c r="N2" s="1"/>
      <c r="O2"/>
      <c r="P2"/>
      <c r="Q2"/>
      <c r="R2"/>
      <c r="S2"/>
      <c r="T2"/>
      <c r="U2"/>
      <c r="V2"/>
      <c r="W2"/>
      <c r="X2"/>
      <c r="Y2"/>
      <c r="Z2"/>
      <c r="AA2"/>
      <c r="AB2"/>
    </row>
    <row r="3" spans="1:28" ht="16.2" x14ac:dyDescent="0.35">
      <c r="A3" s="82" t="s">
        <v>59</v>
      </c>
      <c r="B3" s="2"/>
      <c r="C3" s="2"/>
      <c r="D3" s="2"/>
      <c r="E3" s="2"/>
      <c r="F3" s="2"/>
      <c r="G3" s="2"/>
      <c r="H3" s="10"/>
      <c r="I3" s="10"/>
      <c r="J3" s="7"/>
      <c r="K3" s="7"/>
      <c r="L3" s="7"/>
      <c r="M3" s="1"/>
      <c r="N3" s="1"/>
      <c r="O3"/>
      <c r="P3"/>
      <c r="Q3"/>
      <c r="R3"/>
      <c r="S3"/>
      <c r="T3"/>
      <c r="U3"/>
      <c r="V3"/>
      <c r="W3"/>
      <c r="X3"/>
      <c r="Y3"/>
      <c r="Z3"/>
      <c r="AA3"/>
      <c r="AB3"/>
    </row>
    <row r="4" spans="1:28" ht="16.2" x14ac:dyDescent="0.35">
      <c r="A4" s="91"/>
      <c r="B4" s="2"/>
      <c r="C4" s="2"/>
      <c r="D4" s="2"/>
      <c r="E4" s="2"/>
      <c r="F4" s="2"/>
      <c r="G4" s="2"/>
      <c r="H4" s="10"/>
      <c r="I4" s="10"/>
      <c r="J4" s="7"/>
      <c r="K4" s="7"/>
      <c r="L4" s="7"/>
      <c r="M4" s="1"/>
      <c r="N4" s="1"/>
      <c r="O4"/>
      <c r="P4"/>
      <c r="Q4"/>
      <c r="R4"/>
      <c r="S4"/>
      <c r="T4"/>
      <c r="U4"/>
      <c r="V4"/>
      <c r="W4"/>
      <c r="X4"/>
      <c r="Y4"/>
      <c r="Z4"/>
      <c r="AA4"/>
      <c r="AB4"/>
    </row>
    <row r="5" spans="1:28" ht="16.2" x14ac:dyDescent="0.35">
      <c r="A5" s="8" t="s">
        <v>183</v>
      </c>
      <c r="B5" s="2"/>
      <c r="C5" s="2"/>
      <c r="D5" s="2"/>
      <c r="E5" s="2"/>
      <c r="F5" s="2"/>
      <c r="G5" s="2"/>
      <c r="H5" s="215" t="s">
        <v>32</v>
      </c>
      <c r="I5" s="215"/>
      <c r="J5" s="215"/>
      <c r="K5" s="215"/>
      <c r="L5" s="215"/>
      <c r="M5" s="1"/>
      <c r="N5" s="1"/>
      <c r="O5"/>
      <c r="P5"/>
      <c r="Q5"/>
      <c r="R5"/>
      <c r="S5"/>
      <c r="T5"/>
      <c r="U5"/>
      <c r="V5"/>
      <c r="W5"/>
      <c r="X5"/>
      <c r="Y5"/>
      <c r="Z5"/>
      <c r="AA5"/>
      <c r="AB5"/>
    </row>
    <row r="6" spans="1:28" ht="18.75" customHeight="1" x14ac:dyDescent="0.35">
      <c r="A6" s="10"/>
      <c r="B6" s="216" t="s">
        <v>73</v>
      </c>
      <c r="C6" s="217"/>
      <c r="D6" s="2"/>
      <c r="E6" s="2"/>
      <c r="F6" s="2"/>
      <c r="G6" s="59" t="s">
        <v>31</v>
      </c>
      <c r="H6" s="220" t="s">
        <v>61</v>
      </c>
      <c r="I6" s="218" t="s">
        <v>30</v>
      </c>
      <c r="J6" s="218" t="s">
        <v>33</v>
      </c>
      <c r="K6" s="99" t="s">
        <v>58</v>
      </c>
      <c r="L6" s="100" t="s">
        <v>60</v>
      </c>
      <c r="M6" s="1"/>
      <c r="N6" s="1"/>
      <c r="O6"/>
      <c r="P6"/>
      <c r="Q6"/>
      <c r="R6"/>
      <c r="S6"/>
      <c r="T6"/>
      <c r="U6"/>
      <c r="V6"/>
      <c r="W6"/>
      <c r="X6"/>
      <c r="Y6"/>
      <c r="Z6"/>
      <c r="AA6"/>
      <c r="AB6"/>
    </row>
    <row r="7" spans="1:28" ht="37.5" customHeight="1" x14ac:dyDescent="0.35">
      <c r="A7" s="45" t="s">
        <v>10</v>
      </c>
      <c r="B7" s="45" t="s">
        <v>9</v>
      </c>
      <c r="C7" s="45" t="s">
        <v>156</v>
      </c>
      <c r="D7" s="15" t="s">
        <v>4</v>
      </c>
      <c r="E7" s="45" t="s">
        <v>12</v>
      </c>
      <c r="F7" s="45" t="s">
        <v>11</v>
      </c>
      <c r="G7" s="60" t="s">
        <v>24</v>
      </c>
      <c r="H7" s="221"/>
      <c r="I7" s="219"/>
      <c r="J7" s="219"/>
      <c r="K7" s="101" t="s">
        <v>70</v>
      </c>
      <c r="L7" s="119" t="s">
        <v>62</v>
      </c>
      <c r="M7" s="1"/>
      <c r="N7" s="1"/>
      <c r="O7"/>
      <c r="P7"/>
      <c r="Q7"/>
      <c r="R7"/>
      <c r="S7"/>
      <c r="T7"/>
      <c r="U7"/>
      <c r="V7"/>
      <c r="W7"/>
      <c r="X7"/>
      <c r="Y7"/>
      <c r="Z7"/>
      <c r="AA7"/>
      <c r="AB7"/>
    </row>
    <row r="8" spans="1:28" x14ac:dyDescent="0.3">
      <c r="A8" s="13">
        <v>2017</v>
      </c>
      <c r="B8" s="13">
        <v>0</v>
      </c>
      <c r="C8" s="13">
        <v>12</v>
      </c>
      <c r="D8" s="14">
        <v>2500</v>
      </c>
      <c r="E8" s="13">
        <v>48</v>
      </c>
      <c r="F8" s="5">
        <v>5000</v>
      </c>
      <c r="G8" s="42">
        <f>(D8-H8)^2/H8</f>
        <v>5.4517066591692789</v>
      </c>
      <c r="H8" s="94">
        <f>K8*(J8-I8)</f>
        <v>2619.5021219987693</v>
      </c>
      <c r="I8" s="95">
        <v>0</v>
      </c>
      <c r="J8" s="95">
        <f t="shared" ref="J8:J17" si="0">1-EXP(-((C8-6)/$D$23))</f>
        <v>0.5208632836725049</v>
      </c>
      <c r="K8" s="97">
        <f>C28</f>
        <v>5029.1548744407046</v>
      </c>
      <c r="L8" s="93">
        <f t="shared" ref="L8:L17" si="1">(D8-H8)/SQRT(G$18*H8)</f>
        <v>-0.19822449752619564</v>
      </c>
      <c r="M8" s="1"/>
      <c r="N8" s="1"/>
      <c r="O8"/>
      <c r="P8"/>
      <c r="Q8"/>
      <c r="R8"/>
      <c r="S8"/>
      <c r="T8"/>
      <c r="U8"/>
      <c r="V8"/>
      <c r="W8"/>
      <c r="X8"/>
      <c r="Y8"/>
      <c r="Z8"/>
      <c r="AA8"/>
      <c r="AB8"/>
    </row>
    <row r="9" spans="1:28" ht="15.75" customHeight="1" x14ac:dyDescent="0.3">
      <c r="A9" s="13">
        <v>2017</v>
      </c>
      <c r="B9" s="13">
        <v>12</v>
      </c>
      <c r="C9" s="13">
        <v>24</v>
      </c>
      <c r="D9" s="14">
        <v>1800</v>
      </c>
      <c r="E9" s="13">
        <v>48</v>
      </c>
      <c r="F9" s="5">
        <v>5000</v>
      </c>
      <c r="G9" s="42">
        <f t="shared" ref="G9:G17" si="2">(D9-H9)^2/H9</f>
        <v>1.7173399072569007</v>
      </c>
      <c r="H9" s="94">
        <f t="shared" ref="H9:H17" si="3">K9*(J9-I9)</f>
        <v>1856.4639677871235</v>
      </c>
      <c r="I9" s="95">
        <f>1-EXP(-((B9-6)/$D$23))</f>
        <v>0.5208632836725049</v>
      </c>
      <c r="J9" s="95">
        <f t="shared" si="0"/>
        <v>0.8900036291452782</v>
      </c>
      <c r="K9" s="97">
        <f>C28</f>
        <v>5029.1548744407046</v>
      </c>
      <c r="L9" s="93">
        <f t="shared" si="1"/>
        <v>-0.11125491771858886</v>
      </c>
      <c r="M9" s="1"/>
      <c r="N9" s="1"/>
      <c r="O9"/>
      <c r="P9"/>
      <c r="Q9"/>
      <c r="R9"/>
      <c r="S9"/>
      <c r="T9"/>
      <c r="U9"/>
      <c r="V9"/>
      <c r="W9"/>
      <c r="X9"/>
      <c r="Y9"/>
      <c r="Z9"/>
      <c r="AA9"/>
      <c r="AB9"/>
    </row>
    <row r="10" spans="1:28" x14ac:dyDescent="0.3">
      <c r="A10" s="13">
        <v>2017</v>
      </c>
      <c r="B10" s="13">
        <v>24</v>
      </c>
      <c r="C10" s="13">
        <v>36</v>
      </c>
      <c r="D10" s="14">
        <v>500</v>
      </c>
      <c r="E10" s="13">
        <v>48</v>
      </c>
      <c r="F10" s="5">
        <v>5000</v>
      </c>
      <c r="G10" s="42">
        <f t="shared" si="2"/>
        <v>12.782031451042577</v>
      </c>
      <c r="H10" s="94">
        <f t="shared" si="3"/>
        <v>426.19213289336989</v>
      </c>
      <c r="I10" s="95">
        <f>1-EXP(-((B10-6)/$D$23))</f>
        <v>0.8900036291452782</v>
      </c>
      <c r="J10" s="95">
        <f t="shared" si="0"/>
        <v>0.97474791392747373</v>
      </c>
      <c r="K10" s="97">
        <f>C28</f>
        <v>5029.1548744407046</v>
      </c>
      <c r="L10" s="93">
        <f t="shared" si="1"/>
        <v>0.30352259508847157</v>
      </c>
      <c r="M10" s="1"/>
      <c r="N10" s="1"/>
      <c r="O10"/>
      <c r="P10"/>
      <c r="Q10"/>
      <c r="R10"/>
      <c r="S10"/>
      <c r="T10"/>
      <c r="U10"/>
      <c r="V10"/>
      <c r="W10"/>
      <c r="X10"/>
      <c r="Y10"/>
      <c r="Z10"/>
      <c r="AA10"/>
      <c r="AB10"/>
    </row>
    <row r="11" spans="1:28" x14ac:dyDescent="0.3">
      <c r="A11" s="13">
        <v>2017</v>
      </c>
      <c r="B11" s="13">
        <v>36</v>
      </c>
      <c r="C11" s="13">
        <v>48</v>
      </c>
      <c r="D11" s="14">
        <v>200</v>
      </c>
      <c r="E11" s="13">
        <v>48</v>
      </c>
      <c r="F11" s="5">
        <v>5000</v>
      </c>
      <c r="G11" s="42">
        <f t="shared" si="2"/>
        <v>106.66509487837965</v>
      </c>
      <c r="H11" s="94">
        <f t="shared" si="3"/>
        <v>97.841777320737577</v>
      </c>
      <c r="I11" s="95">
        <f>1-EXP(-((B11-6)/$D$23))</f>
        <v>0.97474791392747373</v>
      </c>
      <c r="J11" s="95">
        <f t="shared" si="0"/>
        <v>0.99420282827461215</v>
      </c>
      <c r="K11" s="97">
        <f>C28</f>
        <v>5029.1548744407046</v>
      </c>
      <c r="L11" s="93">
        <f t="shared" si="1"/>
        <v>0.87680344564101087</v>
      </c>
      <c r="M11" s="1"/>
      <c r="N11" s="1"/>
      <c r="O11"/>
      <c r="P11"/>
      <c r="Q11"/>
      <c r="R11"/>
      <c r="S11"/>
      <c r="T11"/>
      <c r="U11"/>
      <c r="V11"/>
      <c r="W11"/>
      <c r="X11"/>
      <c r="Y11"/>
      <c r="Z11"/>
      <c r="AA11"/>
      <c r="AB11"/>
    </row>
    <row r="12" spans="1:28" x14ac:dyDescent="0.3">
      <c r="A12" s="13">
        <v>2018</v>
      </c>
      <c r="B12" s="13">
        <v>0</v>
      </c>
      <c r="C12" s="13">
        <v>12</v>
      </c>
      <c r="D12" s="14">
        <v>4100</v>
      </c>
      <c r="E12" s="13">
        <v>36</v>
      </c>
      <c r="F12" s="5">
        <v>7000</v>
      </c>
      <c r="G12" s="42">
        <f t="shared" si="2"/>
        <v>34.551925239645094</v>
      </c>
      <c r="H12" s="94">
        <f t="shared" si="3"/>
        <v>3740.498372565708</v>
      </c>
      <c r="I12" s="95">
        <v>0</v>
      </c>
      <c r="J12" s="95">
        <f t="shared" si="0"/>
        <v>0.5208632836725049</v>
      </c>
      <c r="K12" s="97">
        <f>C29</f>
        <v>7181.3439146491328</v>
      </c>
      <c r="L12" s="93">
        <f t="shared" si="1"/>
        <v>0.49903063976523909</v>
      </c>
      <c r="M12" s="1"/>
      <c r="N12" s="1"/>
      <c r="O12"/>
      <c r="P12"/>
      <c r="Q12"/>
      <c r="R12"/>
      <c r="S12"/>
      <c r="T12"/>
      <c r="U12"/>
      <c r="V12"/>
      <c r="W12"/>
      <c r="X12"/>
      <c r="Y12"/>
      <c r="Z12"/>
      <c r="AA12"/>
      <c r="AB12"/>
    </row>
    <row r="13" spans="1:28" ht="15.75" customHeight="1" x14ac:dyDescent="0.3">
      <c r="A13" s="13">
        <v>2018</v>
      </c>
      <c r="B13" s="13">
        <v>12</v>
      </c>
      <c r="C13" s="13">
        <v>24</v>
      </c>
      <c r="D13" s="14">
        <v>2000</v>
      </c>
      <c r="E13" s="13">
        <v>36</v>
      </c>
      <c r="F13" s="5">
        <v>7000</v>
      </c>
      <c r="G13" s="42">
        <f t="shared" si="2"/>
        <v>159.83173989058426</v>
      </c>
      <c r="H13" s="94">
        <f t="shared" si="3"/>
        <v>2650.9237736123791</v>
      </c>
      <c r="I13" s="95">
        <f>1-EXP(-((B13-6)/$D$23))</f>
        <v>0.5208632836725049</v>
      </c>
      <c r="J13" s="95">
        <f t="shared" si="0"/>
        <v>0.8900036291452782</v>
      </c>
      <c r="K13" s="97">
        <f>C29</f>
        <v>7181.3439146491328</v>
      </c>
      <c r="L13" s="93">
        <f t="shared" si="1"/>
        <v>-1.0733036329557306</v>
      </c>
      <c r="M13" s="1"/>
      <c r="N13" s="1"/>
      <c r="O13"/>
      <c r="P13"/>
      <c r="Q13"/>
      <c r="R13"/>
      <c r="S13"/>
      <c r="T13"/>
      <c r="U13"/>
      <c r="V13"/>
      <c r="W13"/>
      <c r="X13"/>
      <c r="Y13"/>
      <c r="Z13"/>
      <c r="AA13"/>
      <c r="AB13"/>
    </row>
    <row r="14" spans="1:28" x14ac:dyDescent="0.3">
      <c r="A14" s="13">
        <v>2018</v>
      </c>
      <c r="B14" s="13">
        <v>24</v>
      </c>
      <c r="C14" s="13">
        <v>36</v>
      </c>
      <c r="D14" s="14">
        <v>900</v>
      </c>
      <c r="E14" s="13">
        <v>36</v>
      </c>
      <c r="F14" s="5">
        <v>7000</v>
      </c>
      <c r="G14" s="42">
        <f t="shared" si="2"/>
        <v>139.54971701598316</v>
      </c>
      <c r="H14" s="94">
        <f t="shared" si="3"/>
        <v>608.57785382191298</v>
      </c>
      <c r="I14" s="95">
        <f>1-EXP(-((B14-6)/$D$23))</f>
        <v>0.8900036291452782</v>
      </c>
      <c r="J14" s="95">
        <f t="shared" si="0"/>
        <v>0.97474791392747373</v>
      </c>
      <c r="K14" s="97">
        <f>C29</f>
        <v>7181.3439146491328</v>
      </c>
      <c r="L14" s="93">
        <f t="shared" si="1"/>
        <v>1.0028952304256717</v>
      </c>
      <c r="M14" s="1"/>
      <c r="N14" s="1"/>
      <c r="O14"/>
      <c r="P14"/>
      <c r="Q14"/>
      <c r="R14"/>
      <c r="S14"/>
      <c r="T14"/>
      <c r="U14"/>
      <c r="V14"/>
      <c r="W14"/>
      <c r="X14"/>
      <c r="Y14"/>
      <c r="Z14"/>
      <c r="AA14"/>
      <c r="AB14"/>
    </row>
    <row r="15" spans="1:28" x14ac:dyDescent="0.3">
      <c r="A15" s="13">
        <v>2019</v>
      </c>
      <c r="B15" s="13">
        <v>0</v>
      </c>
      <c r="C15" s="13">
        <v>12</v>
      </c>
      <c r="D15" s="14">
        <v>4600</v>
      </c>
      <c r="E15" s="13">
        <v>24</v>
      </c>
      <c r="F15" s="5">
        <v>6800</v>
      </c>
      <c r="G15" s="42">
        <f t="shared" si="2"/>
        <v>96.712809591809517</v>
      </c>
      <c r="H15" s="94">
        <f t="shared" si="3"/>
        <v>3979.6133554809162</v>
      </c>
      <c r="I15" s="95">
        <v>0</v>
      </c>
      <c r="J15" s="95">
        <f t="shared" si="0"/>
        <v>0.5208632836725049</v>
      </c>
      <c r="K15" s="97">
        <f>C30</f>
        <v>7640.4182829349047</v>
      </c>
      <c r="L15" s="93">
        <f t="shared" si="1"/>
        <v>0.83489735632647932</v>
      </c>
      <c r="M15" s="1"/>
      <c r="N15" s="1"/>
      <c r="O15"/>
      <c r="P15"/>
      <c r="Q15"/>
      <c r="R15"/>
      <c r="S15"/>
      <c r="T15"/>
      <c r="U15"/>
      <c r="V15"/>
      <c r="W15"/>
      <c r="X15"/>
      <c r="Y15"/>
      <c r="Z15"/>
      <c r="AA15"/>
      <c r="AB15"/>
    </row>
    <row r="16" spans="1:28" x14ac:dyDescent="0.3">
      <c r="A16" s="13">
        <v>2019</v>
      </c>
      <c r="B16" s="13">
        <v>12</v>
      </c>
      <c r="C16" s="13">
        <v>24</v>
      </c>
      <c r="D16" s="14">
        <v>2200</v>
      </c>
      <c r="E16" s="13">
        <v>24</v>
      </c>
      <c r="F16" s="5">
        <v>6800</v>
      </c>
      <c r="G16" s="42">
        <f t="shared" si="2"/>
        <v>136.46341342794014</v>
      </c>
      <c r="H16" s="94">
        <f t="shared" si="3"/>
        <v>2820.3866445190843</v>
      </c>
      <c r="I16" s="95">
        <f>1-EXP(-((B16-6)/$D$23))</f>
        <v>0.5208632836725049</v>
      </c>
      <c r="J16" s="95">
        <f t="shared" si="0"/>
        <v>0.8900036291452782</v>
      </c>
      <c r="K16" s="97">
        <f>C30</f>
        <v>7640.4182829349047</v>
      </c>
      <c r="L16" s="93">
        <f t="shared" si="1"/>
        <v>-0.99174313060124031</v>
      </c>
      <c r="M16" s="1"/>
      <c r="N16" s="1"/>
      <c r="O16"/>
      <c r="P16"/>
      <c r="Q16"/>
      <c r="R16"/>
      <c r="S16"/>
      <c r="T16"/>
      <c r="U16"/>
      <c r="V16"/>
      <c r="W16"/>
      <c r="X16"/>
      <c r="Y16"/>
      <c r="Z16"/>
      <c r="AA16"/>
      <c r="AB16"/>
    </row>
    <row r="17" spans="1:28" x14ac:dyDescent="0.3">
      <c r="A17" s="13">
        <v>2020</v>
      </c>
      <c r="B17" s="13">
        <v>0</v>
      </c>
      <c r="C17" s="13">
        <v>12</v>
      </c>
      <c r="D17" s="14">
        <v>5300</v>
      </c>
      <c r="E17" s="13">
        <v>12</v>
      </c>
      <c r="F17" s="5">
        <v>5300</v>
      </c>
      <c r="G17" s="42">
        <f t="shared" si="2"/>
        <v>0</v>
      </c>
      <c r="H17" s="94">
        <f t="shared" si="3"/>
        <v>5300</v>
      </c>
      <c r="I17" s="95">
        <v>0</v>
      </c>
      <c r="J17" s="95">
        <f t="shared" si="0"/>
        <v>0.5208632836725049</v>
      </c>
      <c r="K17" s="97">
        <f>C31</f>
        <v>10175.414866317202</v>
      </c>
      <c r="L17" s="93">
        <f t="shared" si="1"/>
        <v>0</v>
      </c>
      <c r="M17" s="1"/>
      <c r="N17" s="1"/>
      <c r="O17"/>
      <c r="P17"/>
      <c r="Q17"/>
      <c r="R17"/>
      <c r="S17"/>
      <c r="T17"/>
      <c r="U17"/>
      <c r="V17"/>
      <c r="W17"/>
      <c r="X17"/>
      <c r="Y17"/>
      <c r="Z17"/>
      <c r="AA17"/>
      <c r="AB17"/>
    </row>
    <row r="18" spans="1:28" x14ac:dyDescent="0.3">
      <c r="A18" s="2"/>
      <c r="B18" s="2"/>
      <c r="C18" s="2"/>
      <c r="D18" s="2"/>
      <c r="E18" s="2"/>
      <c r="F18" s="2"/>
      <c r="G18" s="157">
        <f>SUM(G8:G17)/5</f>
        <v>138.74515561236211</v>
      </c>
      <c r="H18" s="94"/>
      <c r="I18" s="96"/>
      <c r="J18" s="96"/>
      <c r="K18" s="94"/>
      <c r="L18" s="93"/>
      <c r="M18" s="1"/>
      <c r="N18" s="1"/>
      <c r="O18"/>
      <c r="P18"/>
      <c r="Q18"/>
      <c r="R18"/>
      <c r="S18"/>
      <c r="T18"/>
      <c r="U18"/>
      <c r="V18"/>
      <c r="W18"/>
      <c r="X18"/>
      <c r="Y18"/>
      <c r="Z18"/>
      <c r="AA18"/>
      <c r="AB18"/>
    </row>
    <row r="19" spans="1:28" x14ac:dyDescent="0.3">
      <c r="A19" s="2"/>
      <c r="B19" s="2"/>
      <c r="C19" s="2"/>
      <c r="D19" s="2"/>
      <c r="E19" s="2"/>
      <c r="F19" s="2"/>
      <c r="G19" s="2"/>
      <c r="H19" s="2"/>
      <c r="I19" s="1"/>
      <c r="J19" s="1"/>
      <c r="K19" s="1"/>
      <c r="L19" s="1"/>
      <c r="M19" s="1"/>
      <c r="N19" s="1"/>
      <c r="O19"/>
      <c r="P19"/>
      <c r="Q19"/>
      <c r="R19"/>
      <c r="S19"/>
      <c r="T19"/>
      <c r="U19"/>
      <c r="V19"/>
      <c r="W19"/>
      <c r="X19"/>
      <c r="Y19"/>
      <c r="Z19"/>
      <c r="AA19"/>
      <c r="AB19"/>
    </row>
    <row r="20" spans="1:28" x14ac:dyDescent="0.3">
      <c r="A20" s="2" t="s">
        <v>63</v>
      </c>
      <c r="B20" s="2"/>
      <c r="C20" s="2"/>
      <c r="D20" s="2"/>
      <c r="E20" s="2"/>
      <c r="F20" s="2"/>
      <c r="G20" s="2"/>
      <c r="H20" s="2"/>
      <c r="I20" s="1"/>
      <c r="J20" s="1"/>
      <c r="K20" s="1"/>
      <c r="L20" s="1"/>
      <c r="M20" s="1"/>
      <c r="N20" s="1"/>
      <c r="O20"/>
      <c r="P20"/>
      <c r="Q20"/>
      <c r="R20"/>
      <c r="S20"/>
      <c r="T20"/>
      <c r="U20"/>
      <c r="V20"/>
      <c r="W20"/>
      <c r="X20"/>
      <c r="Y20"/>
      <c r="Z20"/>
      <c r="AA20"/>
      <c r="AB20"/>
    </row>
    <row r="21" spans="1:28" x14ac:dyDescent="0.3">
      <c r="A21" s="2" t="s">
        <v>72</v>
      </c>
      <c r="B21" s="2"/>
      <c r="C21" s="2"/>
      <c r="D21" s="2"/>
      <c r="E21" s="2"/>
      <c r="F21" s="2"/>
      <c r="G21" s="2"/>
      <c r="H21" s="2"/>
      <c r="I21" s="1"/>
      <c r="J21" s="1"/>
      <c r="K21" s="1"/>
      <c r="L21" s="1"/>
      <c r="M21" s="1"/>
      <c r="N21" s="1"/>
      <c r="O21"/>
      <c r="P21"/>
      <c r="Q21"/>
      <c r="R21"/>
      <c r="S21"/>
      <c r="T21"/>
      <c r="U21"/>
      <c r="V21"/>
      <c r="W21"/>
      <c r="X21"/>
      <c r="Y21"/>
      <c r="Z21"/>
      <c r="AA21"/>
      <c r="AB21"/>
    </row>
    <row r="22" spans="1:28" x14ac:dyDescent="0.3">
      <c r="A22" s="2"/>
      <c r="B22" s="2"/>
      <c r="C22" s="2"/>
      <c r="D22" s="2"/>
      <c r="E22" s="2"/>
      <c r="F22" s="2"/>
      <c r="G22" s="2"/>
      <c r="H22" s="2"/>
      <c r="I22" s="1"/>
      <c r="J22" s="1"/>
      <c r="K22" s="1"/>
      <c r="L22" s="1"/>
      <c r="M22" s="1"/>
      <c r="N22" s="1"/>
      <c r="O22"/>
      <c r="P22"/>
      <c r="Q22"/>
      <c r="R22"/>
      <c r="S22"/>
      <c r="T22"/>
      <c r="U22"/>
      <c r="V22"/>
      <c r="W22"/>
      <c r="X22"/>
      <c r="Y22"/>
      <c r="Z22"/>
      <c r="AA22"/>
      <c r="AB22"/>
    </row>
    <row r="23" spans="1:28" x14ac:dyDescent="0.3">
      <c r="A23" s="120" t="s">
        <v>116</v>
      </c>
      <c r="B23" s="1"/>
      <c r="C23" s="1"/>
      <c r="D23" s="22">
        <v>8.1547300000000007</v>
      </c>
      <c r="E23" s="1"/>
      <c r="F23" s="1"/>
      <c r="G23" s="1"/>
      <c r="H23" s="1"/>
      <c r="I23" s="1"/>
      <c r="J23" s="1"/>
      <c r="K23" s="1"/>
      <c r="L23" s="1"/>
      <c r="M23" s="1"/>
      <c r="N23" s="1"/>
      <c r="O23"/>
      <c r="P23"/>
      <c r="Q23"/>
      <c r="R23"/>
      <c r="S23"/>
      <c r="T23"/>
      <c r="U23"/>
      <c r="V23"/>
      <c r="W23"/>
      <c r="X23"/>
      <c r="Y23"/>
      <c r="Z23"/>
      <c r="AA23"/>
      <c r="AB23"/>
    </row>
    <row r="24" spans="1:28" x14ac:dyDescent="0.3">
      <c r="A24" s="2"/>
      <c r="B24" s="1"/>
      <c r="C24" s="1"/>
      <c r="D24" s="1"/>
      <c r="E24" s="1"/>
      <c r="F24" s="1"/>
      <c r="G24" s="1"/>
      <c r="H24" s="1"/>
      <c r="I24" s="1"/>
      <c r="J24" s="1"/>
      <c r="K24" s="1"/>
      <c r="L24" s="1"/>
      <c r="M24" s="1"/>
      <c r="N24" s="1"/>
      <c r="O24"/>
      <c r="P24"/>
      <c r="Q24"/>
      <c r="R24"/>
      <c r="S24"/>
      <c r="T24"/>
      <c r="U24"/>
      <c r="V24"/>
      <c r="W24"/>
      <c r="X24"/>
      <c r="Y24"/>
      <c r="Z24"/>
      <c r="AA24"/>
      <c r="AB24"/>
    </row>
    <row r="25" spans="1:28" x14ac:dyDescent="0.3">
      <c r="A25" s="2" t="s">
        <v>21</v>
      </c>
      <c r="B25" s="2" t="s">
        <v>174</v>
      </c>
      <c r="C25" s="2"/>
      <c r="D25" s="2"/>
      <c r="E25" s="2"/>
      <c r="F25" s="2"/>
      <c r="G25" s="2"/>
      <c r="H25" s="2"/>
      <c r="I25" s="1"/>
      <c r="J25" s="1"/>
      <c r="K25" s="1"/>
      <c r="L25" s="1"/>
      <c r="M25" s="1"/>
      <c r="N25" s="1"/>
      <c r="O25"/>
      <c r="P25"/>
      <c r="Q25"/>
      <c r="R25"/>
      <c r="S25"/>
      <c r="T25"/>
      <c r="U25"/>
      <c r="V25"/>
      <c r="W25"/>
      <c r="X25"/>
      <c r="Y25"/>
      <c r="Z25"/>
      <c r="AA25"/>
      <c r="AB25"/>
    </row>
    <row r="26" spans="1:28" ht="16.2" x14ac:dyDescent="0.35">
      <c r="A26" s="2"/>
      <c r="B26" s="116" t="s">
        <v>186</v>
      </c>
      <c r="C26" s="102"/>
      <c r="D26" s="92"/>
      <c r="E26" s="92"/>
      <c r="F26" s="92"/>
      <c r="G26" s="92"/>
      <c r="H26" s="92"/>
      <c r="I26" s="1"/>
      <c r="J26" s="1"/>
      <c r="K26" s="1"/>
      <c r="L26" s="1"/>
      <c r="M26" s="1"/>
      <c r="N26" s="1"/>
      <c r="O26"/>
      <c r="P26"/>
      <c r="Q26"/>
      <c r="R26"/>
      <c r="S26"/>
      <c r="T26"/>
      <c r="U26"/>
      <c r="V26"/>
      <c r="W26"/>
      <c r="X26"/>
      <c r="Y26"/>
      <c r="Z26"/>
      <c r="AA26"/>
      <c r="AB26"/>
    </row>
    <row r="27" spans="1:28" ht="16.2" x14ac:dyDescent="0.35">
      <c r="A27" s="139"/>
      <c r="B27" s="139" t="s">
        <v>184</v>
      </c>
      <c r="C27"/>
      <c r="D27"/>
      <c r="E27"/>
      <c r="F27"/>
      <c r="G27"/>
      <c r="H27"/>
      <c r="I27"/>
      <c r="J27"/>
      <c r="K27"/>
      <c r="L27"/>
      <c r="M27"/>
      <c r="N27"/>
      <c r="O27"/>
      <c r="P27"/>
      <c r="Q27"/>
      <c r="R27"/>
      <c r="S27"/>
      <c r="T27"/>
      <c r="U27"/>
      <c r="V27"/>
      <c r="W27"/>
      <c r="X27"/>
      <c r="Y27"/>
      <c r="Z27"/>
      <c r="AA27"/>
      <c r="AB27"/>
    </row>
    <row r="28" spans="1:28" ht="16.2" x14ac:dyDescent="0.35">
      <c r="A28"/>
      <c r="B28" s="117" t="s">
        <v>65</v>
      </c>
      <c r="C28" s="118">
        <f>F11/J11</f>
        <v>5029.1548744407046</v>
      </c>
      <c r="D28" s="140"/>
      <c r="E28"/>
      <c r="F28"/>
      <c r="G28"/>
      <c r="H28"/>
      <c r="I28"/>
      <c r="J28"/>
      <c r="K28"/>
      <c r="L28"/>
      <c r="M28"/>
      <c r="N28"/>
      <c r="O28"/>
      <c r="P28"/>
      <c r="Q28"/>
      <c r="R28"/>
      <c r="S28"/>
      <c r="T28"/>
      <c r="U28"/>
      <c r="V28"/>
      <c r="W28"/>
      <c r="X28"/>
      <c r="Y28"/>
      <c r="Z28"/>
      <c r="AA28"/>
      <c r="AB28"/>
    </row>
    <row r="29" spans="1:28" ht="16.2" x14ac:dyDescent="0.35">
      <c r="A29"/>
      <c r="B29" s="117" t="s">
        <v>66</v>
      </c>
      <c r="C29" s="118">
        <f>F14/J14</f>
        <v>7181.3439146491328</v>
      </c>
      <c r="D29" s="140"/>
      <c r="E29"/>
      <c r="F29"/>
      <c r="G29"/>
      <c r="H29"/>
      <c r="I29"/>
      <c r="J29"/>
      <c r="K29"/>
      <c r="L29"/>
      <c r="M29"/>
      <c r="N29"/>
      <c r="O29"/>
      <c r="P29"/>
      <c r="Q29"/>
      <c r="R29"/>
      <c r="S29"/>
      <c r="T29"/>
      <c r="U29"/>
      <c r="V29"/>
      <c r="W29"/>
      <c r="X29"/>
      <c r="Y29"/>
      <c r="Z29"/>
      <c r="AA29"/>
      <c r="AB29"/>
    </row>
    <row r="30" spans="1:28" ht="16.2" x14ac:dyDescent="0.35">
      <c r="A30"/>
      <c r="B30" s="117" t="s">
        <v>67</v>
      </c>
      <c r="C30" s="118">
        <f>F16/J16</f>
        <v>7640.4182829349047</v>
      </c>
      <c r="D30" s="140"/>
      <c r="E30"/>
      <c r="F30"/>
      <c r="G30"/>
      <c r="H30"/>
      <c r="I30"/>
      <c r="J30"/>
      <c r="K30"/>
      <c r="L30"/>
      <c r="M30"/>
      <c r="N30"/>
      <c r="O30"/>
      <c r="P30"/>
      <c r="Q30"/>
      <c r="R30"/>
      <c r="S30"/>
      <c r="T30"/>
      <c r="U30"/>
      <c r="V30"/>
      <c r="W30"/>
      <c r="X30"/>
      <c r="Y30"/>
      <c r="Z30"/>
      <c r="AA30"/>
      <c r="AB30"/>
    </row>
    <row r="31" spans="1:28" ht="16.2" x14ac:dyDescent="0.35">
      <c r="A31"/>
      <c r="B31" s="117" t="s">
        <v>157</v>
      </c>
      <c r="C31" s="118">
        <f>F17/J17</f>
        <v>10175.414866317202</v>
      </c>
      <c r="D31" s="140"/>
      <c r="E31"/>
      <c r="F31"/>
      <c r="G31"/>
      <c r="H31"/>
      <c r="I31"/>
      <c r="J31"/>
      <c r="K31"/>
      <c r="L31"/>
      <c r="M31"/>
      <c r="N31"/>
      <c r="O31"/>
      <c r="P31"/>
      <c r="Q31"/>
      <c r="R31"/>
      <c r="S31"/>
      <c r="T31"/>
      <c r="U31"/>
      <c r="V31"/>
      <c r="W31"/>
      <c r="X31"/>
      <c r="Y31"/>
      <c r="Z31"/>
      <c r="AA31"/>
      <c r="AB31"/>
    </row>
    <row r="32" spans="1:28" x14ac:dyDescent="0.3">
      <c r="A32"/>
      <c r="B32"/>
      <c r="C32"/>
      <c r="D32"/>
      <c r="E32"/>
      <c r="F32"/>
      <c r="G32"/>
      <c r="H32"/>
      <c r="I32"/>
      <c r="J32"/>
      <c r="K32"/>
      <c r="L32"/>
      <c r="M32"/>
      <c r="N32"/>
      <c r="O32"/>
      <c r="P32"/>
      <c r="Q32"/>
      <c r="R32"/>
      <c r="S32"/>
      <c r="T32"/>
      <c r="U32"/>
      <c r="V32"/>
      <c r="W32"/>
      <c r="X32"/>
      <c r="Y32"/>
      <c r="Z32"/>
      <c r="AA32"/>
      <c r="AB32"/>
    </row>
    <row r="33" spans="1:28" ht="18.600000000000001" x14ac:dyDescent="0.3">
      <c r="A33" s="44" t="s">
        <v>0</v>
      </c>
      <c r="B33" s="2" t="s">
        <v>74</v>
      </c>
      <c r="C33" s="2"/>
      <c r="D33" s="2"/>
      <c r="E33" s="2"/>
      <c r="F33" s="2"/>
      <c r="G33" s="2"/>
      <c r="H33" s="2"/>
      <c r="I33" s="1"/>
      <c r="J33" s="1"/>
      <c r="K33" s="1"/>
      <c r="L33" s="1"/>
      <c r="M33" s="1"/>
      <c r="N33" s="1"/>
      <c r="O33"/>
      <c r="P33"/>
      <c r="Q33"/>
      <c r="R33"/>
      <c r="S33"/>
      <c r="T33"/>
      <c r="U33"/>
      <c r="V33"/>
      <c r="W33"/>
      <c r="X33"/>
      <c r="Y33"/>
      <c r="Z33"/>
      <c r="AA33"/>
      <c r="AB33"/>
    </row>
    <row r="34" spans="1:28" ht="19.2" x14ac:dyDescent="0.3">
      <c r="A34" s="2"/>
      <c r="B34" s="43" t="s">
        <v>185</v>
      </c>
      <c r="C34" s="44"/>
      <c r="D34" s="44"/>
      <c r="E34" s="44"/>
      <c r="F34" s="44"/>
      <c r="G34" s="44"/>
      <c r="H34" s="44"/>
      <c r="I34" s="1"/>
      <c r="J34" s="1"/>
      <c r="K34" s="1"/>
      <c r="L34" s="1"/>
      <c r="M34" s="1"/>
      <c r="N34" s="1"/>
      <c r="O34"/>
      <c r="P34"/>
      <c r="Q34"/>
      <c r="R34"/>
      <c r="S34"/>
      <c r="T34"/>
      <c r="U34"/>
      <c r="V34"/>
      <c r="W34"/>
      <c r="X34"/>
      <c r="Y34"/>
      <c r="Z34"/>
      <c r="AA34"/>
      <c r="AB34"/>
    </row>
    <row r="35" spans="1:28" x14ac:dyDescent="0.3">
      <c r="A35" s="2"/>
      <c r="B35" s="2"/>
      <c r="C35" s="1"/>
      <c r="D35" s="1"/>
      <c r="E35" s="1"/>
      <c r="F35" s="1"/>
      <c r="G35" s="1"/>
      <c r="H35" s="1"/>
      <c r="I35" s="1"/>
      <c r="J35" s="1"/>
      <c r="K35" s="1"/>
      <c r="L35" s="1"/>
      <c r="M35" s="1"/>
      <c r="N35" s="1"/>
      <c r="O35"/>
      <c r="P35"/>
      <c r="Q35"/>
      <c r="R35"/>
      <c r="S35"/>
      <c r="T35"/>
      <c r="U35"/>
      <c r="V35"/>
      <c r="W35"/>
      <c r="X35"/>
      <c r="Y35"/>
      <c r="Z35"/>
      <c r="AA35"/>
      <c r="AB35"/>
    </row>
    <row r="36" spans="1:28" ht="16.2" x14ac:dyDescent="0.35">
      <c r="A36" s="2" t="s">
        <v>1</v>
      </c>
      <c r="B36" s="2" t="s">
        <v>68</v>
      </c>
      <c r="C36" s="8"/>
      <c r="D36" s="2"/>
      <c r="E36" s="2"/>
      <c r="F36" s="2"/>
      <c r="G36" s="2"/>
      <c r="H36" s="2"/>
      <c r="I36" s="1"/>
      <c r="J36" s="1"/>
      <c r="K36" s="1"/>
      <c r="L36" s="1"/>
      <c r="M36" s="1"/>
      <c r="N36" s="1"/>
      <c r="O36"/>
      <c r="P36"/>
      <c r="Q36"/>
      <c r="R36"/>
      <c r="S36"/>
      <c r="T36"/>
      <c r="U36"/>
      <c r="V36"/>
      <c r="W36"/>
      <c r="X36"/>
      <c r="Y36"/>
      <c r="Z36"/>
      <c r="AA36"/>
      <c r="AB36"/>
    </row>
    <row r="37" spans="1:28" ht="16.2" x14ac:dyDescent="0.35">
      <c r="A37" s="8"/>
      <c r="B37" s="8" t="s">
        <v>22</v>
      </c>
      <c r="C37" s="7"/>
      <c r="D37" s="7"/>
      <c r="E37" s="7"/>
      <c r="F37" s="7"/>
      <c r="G37" s="7"/>
      <c r="H37" s="2"/>
      <c r="I37" s="2"/>
      <c r="J37" s="1"/>
      <c r="K37" s="1"/>
      <c r="L37" s="1"/>
      <c r="M37" s="1"/>
      <c r="N37" s="1"/>
      <c r="O37"/>
      <c r="P37"/>
      <c r="Q37"/>
      <c r="R37"/>
      <c r="S37"/>
      <c r="T37"/>
      <c r="U37"/>
      <c r="V37"/>
      <c r="W37"/>
      <c r="X37"/>
      <c r="Y37"/>
      <c r="Z37"/>
      <c r="AA37"/>
      <c r="AB37"/>
    </row>
    <row r="38" spans="1:28" ht="19.95" customHeight="1" x14ac:dyDescent="0.3">
      <c r="A38" s="149" t="s">
        <v>3</v>
      </c>
      <c r="B38" s="159" t="s">
        <v>58</v>
      </c>
      <c r="C38" s="159" t="s">
        <v>206</v>
      </c>
      <c r="D38" s="159" t="s">
        <v>207</v>
      </c>
      <c r="E38" s="149"/>
      <c r="F38" s="149"/>
      <c r="G38" s="149"/>
      <c r="H38" s="149"/>
      <c r="I38" s="149"/>
      <c r="J38" s="149"/>
      <c r="K38" s="149"/>
      <c r="L38"/>
      <c r="M38"/>
      <c r="N38"/>
      <c r="O38"/>
      <c r="P38"/>
      <c r="Q38"/>
      <c r="R38"/>
      <c r="S38"/>
      <c r="T38"/>
      <c r="U38"/>
      <c r="V38"/>
      <c r="W38"/>
      <c r="X38"/>
      <c r="Y38"/>
      <c r="Z38"/>
      <c r="AA38"/>
      <c r="AB38"/>
    </row>
    <row r="39" spans="1:28" ht="19.95" customHeight="1" x14ac:dyDescent="0.3">
      <c r="A39" s="149">
        <v>2017</v>
      </c>
      <c r="B39" s="149">
        <f>C28</f>
        <v>5029.1548744407046</v>
      </c>
      <c r="C39" s="160">
        <f>F11</f>
        <v>5000</v>
      </c>
      <c r="D39" s="160">
        <f>B39-C39</f>
        <v>29.154874440704589</v>
      </c>
      <c r="E39" s="149"/>
      <c r="F39" s="149"/>
      <c r="G39" s="149"/>
      <c r="H39" s="149"/>
      <c r="I39" s="149"/>
      <c r="J39" s="149"/>
      <c r="K39" s="149"/>
      <c r="L39"/>
      <c r="M39"/>
      <c r="N39"/>
      <c r="O39"/>
      <c r="P39"/>
      <c r="Q39"/>
      <c r="R39"/>
      <c r="S39"/>
      <c r="T39"/>
      <c r="U39"/>
      <c r="V39"/>
      <c r="W39"/>
      <c r="X39"/>
      <c r="Y39"/>
      <c r="Z39"/>
      <c r="AA39"/>
      <c r="AB39"/>
    </row>
    <row r="40" spans="1:28" ht="19.95" customHeight="1" x14ac:dyDescent="0.3">
      <c r="A40" s="149">
        <v>2018</v>
      </c>
      <c r="B40" s="149">
        <f t="shared" ref="B40:B42" si="4">C29</f>
        <v>7181.3439146491328</v>
      </c>
      <c r="C40" s="160">
        <f>F14</f>
        <v>7000</v>
      </c>
      <c r="D40" s="160">
        <f t="shared" ref="D40:D42" si="5">B40-C40</f>
        <v>181.34391464913278</v>
      </c>
      <c r="E40" s="149"/>
      <c r="F40" s="149"/>
      <c r="G40" s="149"/>
      <c r="H40" s="149"/>
      <c r="I40" s="149"/>
      <c r="J40" s="149"/>
      <c r="K40" s="149"/>
      <c r="L40"/>
      <c r="M40"/>
      <c r="N40"/>
      <c r="O40"/>
      <c r="P40"/>
      <c r="Q40"/>
      <c r="R40"/>
      <c r="S40"/>
      <c r="T40"/>
      <c r="U40"/>
      <c r="V40"/>
      <c r="W40"/>
      <c r="X40"/>
      <c r="Y40"/>
      <c r="Z40"/>
      <c r="AA40"/>
      <c r="AB40"/>
    </row>
    <row r="41" spans="1:28" ht="19.95" customHeight="1" x14ac:dyDescent="0.3">
      <c r="A41" s="149">
        <v>2019</v>
      </c>
      <c r="B41" s="149">
        <f t="shared" si="4"/>
        <v>7640.4182829349047</v>
      </c>
      <c r="C41" s="160">
        <f>F16</f>
        <v>6800</v>
      </c>
      <c r="D41" s="160">
        <f t="shared" si="5"/>
        <v>840.41828293490471</v>
      </c>
      <c r="E41" s="149"/>
      <c r="F41" s="149"/>
      <c r="G41" s="149"/>
      <c r="H41" s="149"/>
      <c r="I41" s="149"/>
      <c r="J41" s="149"/>
      <c r="K41" s="149"/>
      <c r="L41"/>
      <c r="M41"/>
      <c r="N41"/>
      <c r="O41"/>
      <c r="P41"/>
      <c r="Q41"/>
      <c r="R41"/>
      <c r="S41"/>
      <c r="T41"/>
      <c r="U41"/>
      <c r="V41"/>
      <c r="W41"/>
      <c r="X41"/>
      <c r="Y41"/>
      <c r="Z41"/>
      <c r="AA41"/>
      <c r="AB41"/>
    </row>
    <row r="42" spans="1:28" ht="19.95" customHeight="1" x14ac:dyDescent="0.3">
      <c r="A42" s="149">
        <v>2020</v>
      </c>
      <c r="B42" s="149">
        <f t="shared" si="4"/>
        <v>10175.414866317202</v>
      </c>
      <c r="C42" s="160">
        <f>F17</f>
        <v>5300</v>
      </c>
      <c r="D42" s="160">
        <f t="shared" si="5"/>
        <v>4875.4148663172018</v>
      </c>
      <c r="E42" s="149"/>
      <c r="F42" s="149"/>
      <c r="G42" s="149"/>
      <c r="H42" s="149"/>
      <c r="I42" s="149"/>
      <c r="J42" s="149"/>
      <c r="K42" s="149"/>
      <c r="L42"/>
      <c r="M42"/>
      <c r="N42"/>
      <c r="O42"/>
      <c r="P42"/>
      <c r="Q42"/>
      <c r="R42"/>
      <c r="S42"/>
      <c r="T42"/>
      <c r="U42"/>
      <c r="V42"/>
      <c r="W42"/>
      <c r="X42"/>
      <c r="Y42"/>
      <c r="Z42"/>
      <c r="AA42"/>
      <c r="AB42"/>
    </row>
    <row r="43" spans="1:28" ht="19.95" customHeight="1" x14ac:dyDescent="0.3">
      <c r="A43" s="149"/>
      <c r="B43" s="149"/>
      <c r="C43" s="149" t="s">
        <v>199</v>
      </c>
      <c r="D43" s="160">
        <f>SUM(D39:D42)</f>
        <v>5926.3319383419439</v>
      </c>
      <c r="E43" s="140"/>
      <c r="F43" s="149"/>
      <c r="G43" s="149"/>
      <c r="H43" s="149"/>
      <c r="I43" s="149"/>
      <c r="J43" s="149"/>
      <c r="K43" s="149"/>
      <c r="L43"/>
      <c r="M43"/>
      <c r="N43"/>
      <c r="O43"/>
      <c r="P43"/>
      <c r="Q43"/>
      <c r="R43"/>
      <c r="S43"/>
      <c r="T43"/>
      <c r="U43"/>
      <c r="V43"/>
      <c r="W43"/>
      <c r="X43"/>
      <c r="Y43"/>
      <c r="Z43"/>
      <c r="AA43"/>
      <c r="AB43"/>
    </row>
    <row r="44" spans="1:28" ht="19.95" customHeight="1" x14ac:dyDescent="0.3">
      <c r="A44" s="149"/>
      <c r="B44" s="149"/>
      <c r="C44" s="149" t="s">
        <v>208</v>
      </c>
      <c r="D44" s="161">
        <f>SQRT(G18*D43)</f>
        <v>906.77993305750022</v>
      </c>
      <c r="E44" s="140"/>
      <c r="F44" s="149"/>
      <c r="G44" s="149"/>
      <c r="H44" s="149"/>
      <c r="I44" s="149"/>
      <c r="J44" s="149"/>
      <c r="K44" s="149"/>
      <c r="L44"/>
      <c r="M44"/>
      <c r="N44"/>
      <c r="O44"/>
      <c r="P44"/>
      <c r="Q44"/>
      <c r="R44"/>
      <c r="S44"/>
      <c r="T44"/>
      <c r="U44"/>
      <c r="V44"/>
      <c r="W44"/>
      <c r="X44"/>
      <c r="Y44"/>
      <c r="Z44"/>
      <c r="AA44"/>
      <c r="AB44"/>
    </row>
    <row r="45" spans="1:28" x14ac:dyDescent="0.3">
      <c r="A45" s="149"/>
      <c r="B45" s="149"/>
      <c r="C45" s="149"/>
      <c r="D45" s="149"/>
      <c r="E45" s="149"/>
      <c r="F45" s="149"/>
      <c r="G45" s="149"/>
      <c r="H45" s="149"/>
      <c r="I45" s="149"/>
      <c r="J45" s="149"/>
      <c r="K45" s="149"/>
      <c r="L45"/>
      <c r="M45"/>
      <c r="N45"/>
      <c r="O45"/>
      <c r="P45"/>
      <c r="Q45"/>
      <c r="R45"/>
      <c r="S45"/>
      <c r="T45"/>
      <c r="U45"/>
      <c r="V45"/>
      <c r="W45"/>
      <c r="X45"/>
      <c r="Y45"/>
      <c r="Z45"/>
      <c r="AA45"/>
      <c r="AB45"/>
    </row>
    <row r="46" spans="1:28" ht="16.2" x14ac:dyDescent="0.35">
      <c r="A46" s="2" t="s">
        <v>2</v>
      </c>
      <c r="B46" s="2" t="s">
        <v>69</v>
      </c>
      <c r="C46" s="8"/>
      <c r="D46" s="2"/>
      <c r="E46" s="2"/>
      <c r="F46" s="2"/>
      <c r="G46" s="2"/>
      <c r="H46" s="2"/>
      <c r="I46" s="1"/>
      <c r="J46" s="8" t="s">
        <v>64</v>
      </c>
      <c r="K46" s="2"/>
      <c r="L46" s="2"/>
      <c r="M46" s="1"/>
      <c r="N46" s="1"/>
      <c r="O46"/>
      <c r="P46"/>
      <c r="Q46"/>
      <c r="R46"/>
      <c r="S46"/>
      <c r="T46"/>
      <c r="U46"/>
      <c r="V46"/>
      <c r="W46"/>
      <c r="X46"/>
      <c r="Y46"/>
      <c r="Z46"/>
      <c r="AA46"/>
      <c r="AB46"/>
    </row>
    <row r="47" spans="1:28" ht="16.2" x14ac:dyDescent="0.35">
      <c r="A47" s="8"/>
      <c r="B47" s="8" t="s">
        <v>71</v>
      </c>
      <c r="C47" s="8"/>
      <c r="D47" s="7"/>
      <c r="E47" s="7"/>
      <c r="F47" s="2"/>
      <c r="G47" s="2"/>
      <c r="H47" s="2"/>
      <c r="I47" s="1"/>
      <c r="J47" s="1"/>
      <c r="K47" s="1"/>
      <c r="L47" s="1"/>
      <c r="M47" s="1"/>
      <c r="N47" s="1"/>
      <c r="O47"/>
      <c r="P47"/>
      <c r="Q47"/>
      <c r="R47"/>
      <c r="S47"/>
      <c r="T47"/>
      <c r="U47"/>
      <c r="V47"/>
      <c r="W47"/>
      <c r="X47"/>
      <c r="Y47"/>
      <c r="Z47"/>
      <c r="AA47"/>
      <c r="AB47"/>
    </row>
    <row r="48" spans="1:28" x14ac:dyDescent="0.3">
      <c r="A48"/>
      <c r="B48"/>
      <c r="C48"/>
      <c r="D48"/>
      <c r="E48"/>
      <c r="F48"/>
      <c r="G48"/>
      <c r="H48"/>
      <c r="I48"/>
      <c r="J48" s="1"/>
      <c r="K48" s="1"/>
      <c r="L48" s="1"/>
      <c r="M48" s="1"/>
      <c r="N48" s="1"/>
      <c r="O48"/>
      <c r="P48"/>
      <c r="Q48"/>
      <c r="R48"/>
      <c r="S48"/>
      <c r="T48"/>
      <c r="U48"/>
      <c r="V48"/>
      <c r="W48"/>
      <c r="X48"/>
      <c r="Y48"/>
      <c r="Z48"/>
      <c r="AA48"/>
      <c r="AB48"/>
    </row>
    <row r="49" spans="1:28" x14ac:dyDescent="0.3">
      <c r="A49" s="140"/>
      <c r="B49" t="s">
        <v>279</v>
      </c>
      <c r="C49"/>
      <c r="D49"/>
      <c r="E49"/>
      <c r="F49"/>
      <c r="G49"/>
      <c r="H49"/>
      <c r="I49"/>
      <c r="J49" s="1"/>
      <c r="K49" s="1"/>
      <c r="L49" s="1"/>
      <c r="M49" s="1"/>
      <c r="N49" s="1"/>
      <c r="O49"/>
      <c r="P49"/>
      <c r="Q49"/>
      <c r="R49"/>
      <c r="S49"/>
      <c r="T49"/>
      <c r="U49"/>
      <c r="V49"/>
      <c r="W49"/>
      <c r="X49"/>
      <c r="Y49"/>
      <c r="Z49"/>
      <c r="AA49"/>
      <c r="AB49"/>
    </row>
    <row r="50" spans="1:28" x14ac:dyDescent="0.3">
      <c r="A50" s="140"/>
      <c r="B50" t="s">
        <v>209</v>
      </c>
      <c r="C50"/>
      <c r="D50"/>
      <c r="E50"/>
      <c r="F50"/>
      <c r="G50"/>
      <c r="H50"/>
      <c r="I50"/>
      <c r="J50" s="1"/>
      <c r="K50" s="1"/>
      <c r="L50" s="1"/>
      <c r="M50" s="1"/>
      <c r="N50" s="1"/>
      <c r="O50"/>
      <c r="P50"/>
      <c r="Q50"/>
      <c r="R50"/>
      <c r="S50"/>
      <c r="T50"/>
      <c r="U50"/>
      <c r="V50"/>
      <c r="W50"/>
      <c r="X50"/>
      <c r="Y50"/>
      <c r="Z50"/>
      <c r="AA50"/>
      <c r="AB50"/>
    </row>
    <row r="51" spans="1:28" x14ac:dyDescent="0.3">
      <c r="A51"/>
      <c r="B51"/>
      <c r="C51"/>
      <c r="D51"/>
      <c r="E51"/>
      <c r="F51"/>
      <c r="G51"/>
      <c r="H51"/>
      <c r="I51"/>
      <c r="J51" s="1"/>
      <c r="K51" s="1"/>
      <c r="L51" s="1"/>
      <c r="M51" s="1"/>
      <c r="N51" s="1"/>
      <c r="O51"/>
      <c r="P51"/>
      <c r="Q51"/>
      <c r="R51"/>
      <c r="S51"/>
      <c r="T51"/>
      <c r="U51"/>
      <c r="V51"/>
      <c r="W51"/>
      <c r="X51"/>
      <c r="Y51"/>
      <c r="Z51"/>
      <c r="AA51"/>
      <c r="AB51"/>
    </row>
    <row r="52" spans="1:28" ht="16.2" x14ac:dyDescent="0.35">
      <c r="A52" s="2" t="s">
        <v>7</v>
      </c>
      <c r="B52" s="2" t="s">
        <v>75</v>
      </c>
      <c r="C52" s="8"/>
      <c r="D52" s="2"/>
      <c r="E52" s="2"/>
      <c r="F52" s="2"/>
      <c r="G52" s="2"/>
      <c r="H52" s="1"/>
      <c r="I52" s="98"/>
      <c r="J52" s="1"/>
      <c r="K52" s="1"/>
      <c r="L52" s="1"/>
      <c r="M52" s="1"/>
      <c r="N52" s="1"/>
      <c r="O52"/>
      <c r="P52"/>
      <c r="Q52"/>
      <c r="R52"/>
      <c r="S52"/>
      <c r="T52"/>
      <c r="U52"/>
      <c r="V52"/>
      <c r="W52"/>
      <c r="X52"/>
      <c r="Y52"/>
      <c r="Z52"/>
      <c r="AA52"/>
      <c r="AB52"/>
    </row>
    <row r="53" spans="1:28" ht="16.2" x14ac:dyDescent="0.35">
      <c r="A53" s="8"/>
      <c r="B53" s="8" t="s">
        <v>71</v>
      </c>
      <c r="C53" s="8"/>
      <c r="D53" s="7"/>
      <c r="E53" s="7"/>
      <c r="F53" s="2"/>
      <c r="G53" s="2"/>
      <c r="H53" s="1"/>
      <c r="I53" s="98"/>
      <c r="J53" s="1"/>
      <c r="K53" s="1"/>
      <c r="L53" s="1"/>
      <c r="M53" s="1"/>
      <c r="N53" s="1"/>
      <c r="O53"/>
      <c r="P53"/>
      <c r="Q53"/>
      <c r="R53"/>
      <c r="S53"/>
      <c r="T53"/>
      <c r="U53"/>
      <c r="V53"/>
      <c r="W53"/>
      <c r="X53"/>
      <c r="Y53"/>
      <c r="Z53"/>
      <c r="AA53"/>
      <c r="AB53"/>
    </row>
    <row r="54" spans="1:28" x14ac:dyDescent="0.3">
      <c r="A54"/>
      <c r="B54"/>
      <c r="C54"/>
      <c r="D54"/>
      <c r="E54"/>
      <c r="F54"/>
      <c r="G54"/>
      <c r="H54"/>
      <c r="I54"/>
      <c r="J54" s="1"/>
      <c r="K54" s="1"/>
      <c r="L54" s="1"/>
      <c r="M54" s="1"/>
      <c r="N54" s="1"/>
      <c r="O54"/>
      <c r="P54"/>
      <c r="Q54"/>
      <c r="R54"/>
      <c r="S54"/>
      <c r="T54"/>
      <c r="U54"/>
      <c r="V54"/>
      <c r="W54"/>
      <c r="X54"/>
      <c r="Y54"/>
      <c r="Z54"/>
      <c r="AA54"/>
      <c r="AB54"/>
    </row>
    <row r="55" spans="1:28" x14ac:dyDescent="0.3">
      <c r="A55"/>
      <c r="B55" t="s">
        <v>210</v>
      </c>
      <c r="C55"/>
      <c r="D55"/>
      <c r="E55"/>
      <c r="F55"/>
      <c r="G55"/>
      <c r="H55"/>
      <c r="I55"/>
      <c r="J55" s="1"/>
      <c r="K55" s="1"/>
      <c r="L55" s="1"/>
      <c r="M55" s="1"/>
      <c r="N55" s="1"/>
      <c r="O55"/>
      <c r="P55"/>
      <c r="Q55"/>
      <c r="R55"/>
      <c r="S55"/>
      <c r="T55"/>
      <c r="U55"/>
      <c r="V55"/>
      <c r="W55"/>
      <c r="X55"/>
      <c r="Y55"/>
      <c r="Z55"/>
      <c r="AA55"/>
      <c r="AB55"/>
    </row>
    <row r="56" spans="1:28" x14ac:dyDescent="0.3">
      <c r="A56" s="140"/>
      <c r="B56" t="s">
        <v>286</v>
      </c>
      <c r="C56"/>
      <c r="D56"/>
      <c r="E56"/>
      <c r="F56"/>
      <c r="G56"/>
      <c r="H56"/>
      <c r="I56"/>
      <c r="J56" s="1"/>
      <c r="K56" s="1"/>
      <c r="L56" s="1"/>
      <c r="M56" s="1"/>
      <c r="N56" s="1"/>
      <c r="O56"/>
      <c r="P56"/>
      <c r="Q56"/>
      <c r="R56"/>
      <c r="S56"/>
      <c r="T56"/>
      <c r="U56"/>
      <c r="V56"/>
      <c r="W56"/>
      <c r="X56"/>
      <c r="Y56"/>
      <c r="Z56"/>
      <c r="AA56"/>
      <c r="AB56"/>
    </row>
    <row r="57" spans="1:28" x14ac:dyDescent="0.3">
      <c r="A57"/>
      <c r="B57"/>
      <c r="C57"/>
      <c r="D57"/>
      <c r="E57"/>
      <c r="F57"/>
      <c r="G57"/>
      <c r="H57"/>
      <c r="I57"/>
      <c r="J57" s="1"/>
      <c r="K57" s="1"/>
      <c r="L57" s="1"/>
      <c r="M57" s="1"/>
      <c r="N57" s="1"/>
      <c r="O57"/>
      <c r="P57"/>
      <c r="Q57"/>
      <c r="R57"/>
      <c r="S57"/>
      <c r="T57"/>
      <c r="U57"/>
      <c r="V57"/>
      <c r="W57"/>
      <c r="X57"/>
      <c r="Y57"/>
      <c r="Z57"/>
      <c r="AA57"/>
      <c r="AB57"/>
    </row>
    <row r="58" spans="1:28" x14ac:dyDescent="0.3">
      <c r="A58"/>
      <c r="B58"/>
      <c r="C58"/>
      <c r="D58"/>
      <c r="E58"/>
      <c r="F58"/>
      <c r="G58"/>
      <c r="H58"/>
      <c r="I58"/>
      <c r="J58" s="1"/>
      <c r="K58" s="1"/>
      <c r="L58" s="1"/>
      <c r="M58" s="1"/>
      <c r="N58" s="1"/>
      <c r="O58"/>
      <c r="P58"/>
      <c r="Q58"/>
      <c r="R58"/>
      <c r="S58"/>
      <c r="T58"/>
      <c r="U58"/>
      <c r="V58"/>
      <c r="W58"/>
      <c r="X58"/>
      <c r="Y58"/>
      <c r="Z58"/>
      <c r="AA58"/>
      <c r="AB58"/>
    </row>
    <row r="59" spans="1:28" x14ac:dyDescent="0.3">
      <c r="A59"/>
      <c r="B59"/>
      <c r="C59"/>
      <c r="D59"/>
      <c r="E59"/>
      <c r="F59"/>
      <c r="G59"/>
      <c r="H59"/>
      <c r="I59"/>
      <c r="J59" s="1"/>
      <c r="K59" s="1"/>
      <c r="L59" s="1"/>
      <c r="M59" s="1"/>
      <c r="N59" s="1"/>
      <c r="O59"/>
      <c r="P59"/>
      <c r="Q59"/>
      <c r="R59"/>
      <c r="S59"/>
      <c r="T59"/>
      <c r="U59"/>
      <c r="V59"/>
      <c r="W59"/>
      <c r="X59"/>
      <c r="Y59"/>
      <c r="Z59"/>
      <c r="AA59"/>
      <c r="AB59"/>
    </row>
    <row r="60" spans="1:28" x14ac:dyDescent="0.3">
      <c r="A60"/>
      <c r="B60"/>
      <c r="C60"/>
      <c r="D60"/>
      <c r="E60"/>
      <c r="F60"/>
      <c r="G60"/>
      <c r="H60"/>
      <c r="I60"/>
      <c r="J60" s="1"/>
      <c r="K60" s="1"/>
      <c r="L60" s="1"/>
      <c r="M60" s="1"/>
      <c r="N60" s="1"/>
      <c r="O60"/>
      <c r="P60"/>
      <c r="Q60"/>
      <c r="R60"/>
      <c r="S60"/>
      <c r="T60"/>
      <c r="U60"/>
      <c r="V60"/>
      <c r="W60"/>
      <c r="X60"/>
      <c r="Y60"/>
      <c r="Z60"/>
      <c r="AA60"/>
      <c r="AB60"/>
    </row>
    <row r="61" spans="1:28" x14ac:dyDescent="0.3">
      <c r="A61"/>
      <c r="B61"/>
      <c r="C61"/>
      <c r="D61"/>
      <c r="E61"/>
      <c r="F61"/>
      <c r="G61"/>
      <c r="H61"/>
      <c r="I61"/>
      <c r="J61" s="1"/>
      <c r="K61" s="1"/>
      <c r="L61" s="1"/>
      <c r="M61" s="1"/>
      <c r="N61" s="1"/>
      <c r="O61"/>
      <c r="P61"/>
      <c r="Q61"/>
      <c r="R61"/>
      <c r="S61"/>
      <c r="T61"/>
      <c r="U61"/>
      <c r="V61"/>
      <c r="W61"/>
      <c r="X61"/>
      <c r="Y61"/>
      <c r="Z61"/>
      <c r="AA61"/>
      <c r="AB61"/>
    </row>
    <row r="62" spans="1:28" x14ac:dyDescent="0.3">
      <c r="A62"/>
      <c r="B62"/>
      <c r="C62"/>
      <c r="D62"/>
      <c r="E62"/>
      <c r="F62"/>
      <c r="G62"/>
      <c r="H62"/>
      <c r="I62"/>
      <c r="J62" s="1"/>
      <c r="K62" s="1"/>
      <c r="L62" s="1"/>
      <c r="M62" s="1"/>
      <c r="N62" s="1"/>
      <c r="O62"/>
      <c r="P62"/>
      <c r="Q62"/>
      <c r="R62"/>
      <c r="S62"/>
      <c r="T62"/>
      <c r="U62"/>
      <c r="V62"/>
      <c r="W62"/>
      <c r="X62"/>
      <c r="Y62"/>
      <c r="Z62"/>
      <c r="AA62"/>
      <c r="AB62"/>
    </row>
    <row r="63" spans="1:28" x14ac:dyDescent="0.3">
      <c r="A63"/>
      <c r="B63"/>
      <c r="C63"/>
      <c r="D63"/>
      <c r="E63"/>
      <c r="F63"/>
      <c r="G63"/>
      <c r="H63"/>
      <c r="I63"/>
      <c r="J63"/>
      <c r="K63"/>
      <c r="L63"/>
      <c r="M63"/>
      <c r="N63"/>
      <c r="O63"/>
      <c r="P63"/>
      <c r="Q63"/>
      <c r="R63"/>
      <c r="S63"/>
      <c r="T63"/>
      <c r="U63"/>
      <c r="V63"/>
      <c r="W63"/>
      <c r="X63"/>
      <c r="Y63"/>
      <c r="Z63"/>
      <c r="AA63"/>
      <c r="AB63"/>
    </row>
    <row r="64" spans="1:28" x14ac:dyDescent="0.3">
      <c r="A64"/>
      <c r="B64"/>
      <c r="C64"/>
      <c r="D64"/>
      <c r="E64"/>
      <c r="F64"/>
      <c r="G64"/>
      <c r="H64"/>
      <c r="I64"/>
      <c r="J64"/>
      <c r="K64"/>
      <c r="L64"/>
      <c r="M64"/>
      <c r="N64"/>
      <c r="O64"/>
      <c r="P64"/>
      <c r="Q64"/>
      <c r="R64"/>
      <c r="S64"/>
      <c r="T64"/>
      <c r="U64"/>
      <c r="V64"/>
      <c r="W64"/>
      <c r="X64"/>
      <c r="Y64"/>
      <c r="Z64"/>
      <c r="AA64"/>
      <c r="AB64"/>
    </row>
    <row r="65" spans="1:28" x14ac:dyDescent="0.3">
      <c r="A65"/>
      <c r="B65"/>
      <c r="C65"/>
      <c r="D65"/>
      <c r="E65"/>
      <c r="F65"/>
      <c r="G65"/>
      <c r="H65"/>
      <c r="I65"/>
      <c r="J65"/>
      <c r="K65"/>
      <c r="L65"/>
      <c r="M65"/>
      <c r="N65"/>
      <c r="O65"/>
      <c r="P65"/>
      <c r="Q65"/>
      <c r="R65"/>
      <c r="S65"/>
      <c r="T65"/>
      <c r="U65"/>
      <c r="V65"/>
      <c r="W65"/>
      <c r="X65"/>
      <c r="Y65"/>
      <c r="Z65"/>
      <c r="AA65"/>
      <c r="AB65"/>
    </row>
    <row r="66" spans="1:28" x14ac:dyDescent="0.3">
      <c r="A66"/>
      <c r="B66"/>
      <c r="C66"/>
      <c r="D66"/>
      <c r="E66"/>
      <c r="F66"/>
      <c r="G66"/>
      <c r="H66"/>
      <c r="I66"/>
      <c r="J66"/>
      <c r="K66"/>
      <c r="L66"/>
      <c r="M66"/>
      <c r="N66"/>
      <c r="O66"/>
      <c r="P66"/>
      <c r="Q66"/>
      <c r="R66"/>
      <c r="S66"/>
      <c r="T66"/>
      <c r="U66"/>
      <c r="V66"/>
      <c r="W66"/>
      <c r="X66"/>
      <c r="Y66"/>
      <c r="Z66"/>
      <c r="AA66"/>
      <c r="AB66"/>
    </row>
    <row r="67" spans="1:28" x14ac:dyDescent="0.3">
      <c r="A67"/>
      <c r="B67"/>
      <c r="C67"/>
      <c r="D67"/>
      <c r="E67"/>
      <c r="F67"/>
      <c r="G67"/>
      <c r="H67"/>
      <c r="I67"/>
      <c r="J67"/>
      <c r="K67"/>
      <c r="L67"/>
      <c r="M67"/>
      <c r="N67"/>
      <c r="O67"/>
      <c r="P67"/>
      <c r="Q67"/>
      <c r="R67"/>
      <c r="S67"/>
      <c r="T67"/>
      <c r="U67"/>
      <c r="V67"/>
      <c r="W67"/>
      <c r="X67"/>
      <c r="Y67"/>
      <c r="Z67"/>
      <c r="AA67"/>
      <c r="AB67"/>
    </row>
    <row r="68" spans="1:28" x14ac:dyDescent="0.3">
      <c r="A68"/>
      <c r="B68"/>
      <c r="C68"/>
      <c r="D68"/>
      <c r="E68"/>
      <c r="F68"/>
      <c r="G68"/>
      <c r="H68"/>
      <c r="I68"/>
      <c r="J68"/>
      <c r="K68"/>
      <c r="L68"/>
      <c r="M68"/>
      <c r="N68"/>
      <c r="O68"/>
      <c r="P68"/>
      <c r="Q68"/>
      <c r="R68"/>
      <c r="S68"/>
      <c r="T68"/>
      <c r="U68"/>
      <c r="V68"/>
      <c r="W68"/>
      <c r="X68"/>
      <c r="Y68"/>
      <c r="Z68"/>
      <c r="AA68"/>
      <c r="AB68"/>
    </row>
    <row r="69" spans="1:28" x14ac:dyDescent="0.3">
      <c r="A69"/>
      <c r="B69"/>
      <c r="C69"/>
      <c r="D69"/>
      <c r="E69"/>
      <c r="F69"/>
      <c r="G69"/>
      <c r="H69"/>
      <c r="I69"/>
      <c r="J69"/>
      <c r="K69"/>
      <c r="L69"/>
      <c r="M69"/>
      <c r="N69"/>
      <c r="O69"/>
      <c r="P69"/>
      <c r="Q69"/>
      <c r="R69"/>
      <c r="S69"/>
      <c r="T69"/>
      <c r="U69"/>
      <c r="V69"/>
      <c r="W69"/>
      <c r="X69"/>
      <c r="Y69"/>
      <c r="Z69"/>
      <c r="AA69"/>
      <c r="AB69"/>
    </row>
    <row r="70" spans="1:28" x14ac:dyDescent="0.3">
      <c r="A70"/>
      <c r="B70"/>
      <c r="C70"/>
      <c r="D70"/>
      <c r="E70"/>
      <c r="F70"/>
      <c r="G70"/>
      <c r="H70"/>
      <c r="I70"/>
      <c r="J70"/>
      <c r="K70"/>
      <c r="L70"/>
      <c r="M70"/>
      <c r="N70"/>
      <c r="O70"/>
      <c r="P70"/>
      <c r="Q70"/>
      <c r="R70"/>
      <c r="S70"/>
      <c r="T70"/>
      <c r="U70"/>
      <c r="V70"/>
      <c r="W70"/>
      <c r="X70"/>
      <c r="Y70"/>
      <c r="Z70"/>
      <c r="AA70"/>
      <c r="AB70"/>
    </row>
    <row r="71" spans="1:28" x14ac:dyDescent="0.3">
      <c r="A71"/>
      <c r="B71"/>
      <c r="C71"/>
      <c r="D71"/>
      <c r="E71"/>
      <c r="F71"/>
      <c r="G71"/>
      <c r="H71"/>
      <c r="I71"/>
      <c r="J71"/>
      <c r="K71"/>
      <c r="L71"/>
      <c r="M71"/>
      <c r="N71"/>
      <c r="O71"/>
      <c r="P71"/>
      <c r="Q71"/>
      <c r="R71"/>
      <c r="S71"/>
      <c r="T71"/>
      <c r="U71"/>
      <c r="V71"/>
      <c r="W71"/>
      <c r="X71"/>
      <c r="Y71"/>
      <c r="Z71"/>
      <c r="AA71"/>
      <c r="AB71"/>
    </row>
    <row r="72" spans="1:28" x14ac:dyDescent="0.3">
      <c r="A72"/>
      <c r="B72"/>
      <c r="C72"/>
      <c r="D72"/>
      <c r="E72"/>
      <c r="F72"/>
      <c r="G72"/>
      <c r="H72"/>
      <c r="I72"/>
      <c r="J72"/>
      <c r="K72"/>
      <c r="L72"/>
      <c r="M72"/>
      <c r="N72"/>
      <c r="O72"/>
      <c r="P72"/>
      <c r="Q72"/>
      <c r="R72"/>
      <c r="S72"/>
      <c r="T72"/>
      <c r="U72"/>
      <c r="V72"/>
      <c r="W72"/>
      <c r="X72"/>
      <c r="Y72"/>
      <c r="Z72"/>
      <c r="AA72"/>
      <c r="AB72"/>
    </row>
    <row r="73" spans="1:28" x14ac:dyDescent="0.3">
      <c r="A73"/>
      <c r="B73"/>
      <c r="C73"/>
      <c r="D73"/>
      <c r="E73"/>
      <c r="F73"/>
      <c r="G73"/>
      <c r="H73"/>
      <c r="I73"/>
      <c r="J73"/>
      <c r="K73"/>
      <c r="L73"/>
      <c r="M73"/>
      <c r="N73"/>
      <c r="O73"/>
      <c r="P73"/>
      <c r="Q73"/>
      <c r="R73"/>
      <c r="S73"/>
      <c r="T73"/>
      <c r="U73"/>
      <c r="V73"/>
      <c r="W73"/>
      <c r="X73"/>
      <c r="Y73"/>
      <c r="Z73"/>
      <c r="AA73"/>
      <c r="AB73"/>
    </row>
    <row r="74" spans="1:28" x14ac:dyDescent="0.3">
      <c r="A74"/>
      <c r="B74"/>
      <c r="C74"/>
      <c r="D74"/>
      <c r="E74"/>
      <c r="F74"/>
      <c r="G74"/>
      <c r="H74"/>
      <c r="I74"/>
      <c r="J74"/>
      <c r="K74"/>
      <c r="L74"/>
      <c r="M74"/>
      <c r="N74"/>
      <c r="O74"/>
      <c r="P74"/>
      <c r="Q74"/>
      <c r="R74"/>
      <c r="S74"/>
      <c r="T74"/>
      <c r="U74"/>
      <c r="V74"/>
      <c r="W74"/>
      <c r="X74"/>
      <c r="Y74"/>
      <c r="Z74"/>
      <c r="AA74"/>
      <c r="AB74"/>
    </row>
    <row r="75" spans="1:28" x14ac:dyDescent="0.3">
      <c r="A75"/>
      <c r="B75"/>
      <c r="C75"/>
      <c r="D75"/>
      <c r="E75"/>
      <c r="F75"/>
      <c r="G75"/>
      <c r="H75"/>
      <c r="I75"/>
      <c r="J75"/>
      <c r="K75"/>
      <c r="L75"/>
      <c r="M75"/>
      <c r="N75"/>
      <c r="O75"/>
      <c r="P75"/>
      <c r="Q75"/>
      <c r="R75"/>
      <c r="S75"/>
      <c r="T75"/>
      <c r="U75"/>
      <c r="V75"/>
      <c r="W75"/>
      <c r="X75"/>
      <c r="Y75"/>
      <c r="Z75"/>
      <c r="AA75"/>
      <c r="AB75"/>
    </row>
    <row r="76" spans="1:28" x14ac:dyDescent="0.3">
      <c r="A76"/>
      <c r="B76"/>
      <c r="C76"/>
      <c r="D76"/>
      <c r="E76"/>
      <c r="F76"/>
      <c r="G76"/>
      <c r="H76"/>
      <c r="I76"/>
      <c r="J76"/>
      <c r="K76"/>
      <c r="L76"/>
      <c r="M76"/>
      <c r="N76"/>
      <c r="O76"/>
      <c r="P76"/>
      <c r="Q76"/>
      <c r="R76"/>
      <c r="S76"/>
      <c r="T76"/>
      <c r="U76"/>
      <c r="V76"/>
      <c r="W76"/>
      <c r="X76"/>
      <c r="Y76"/>
      <c r="Z76"/>
      <c r="AA76"/>
      <c r="AB76"/>
    </row>
    <row r="77" spans="1:28" x14ac:dyDescent="0.3">
      <c r="A77"/>
      <c r="B77"/>
      <c r="C77"/>
      <c r="D77"/>
      <c r="E77"/>
      <c r="F77"/>
      <c r="G77"/>
      <c r="H77"/>
      <c r="I77"/>
      <c r="J77"/>
      <c r="K77"/>
      <c r="L77"/>
      <c r="M77"/>
      <c r="N77"/>
      <c r="O77"/>
      <c r="P77"/>
      <c r="Q77"/>
      <c r="R77"/>
      <c r="S77"/>
      <c r="T77"/>
      <c r="U77"/>
      <c r="V77"/>
      <c r="W77"/>
      <c r="X77"/>
      <c r="Y77"/>
      <c r="Z77"/>
      <c r="AA77"/>
      <c r="AB77"/>
    </row>
    <row r="78" spans="1:28" x14ac:dyDescent="0.3">
      <c r="A78"/>
      <c r="B78"/>
      <c r="C78"/>
      <c r="D78"/>
      <c r="E78"/>
      <c r="F78"/>
      <c r="G78"/>
      <c r="H78"/>
      <c r="I78"/>
      <c r="J78"/>
      <c r="K78"/>
      <c r="L78"/>
      <c r="M78"/>
      <c r="N78"/>
      <c r="O78"/>
      <c r="P78"/>
      <c r="Q78"/>
      <c r="R78"/>
      <c r="S78"/>
      <c r="T78"/>
      <c r="U78"/>
      <c r="V78"/>
      <c r="W78"/>
      <c r="X78"/>
      <c r="Y78"/>
      <c r="Z78"/>
      <c r="AA78"/>
      <c r="AB78"/>
    </row>
    <row r="79" spans="1:28" x14ac:dyDescent="0.3">
      <c r="A79"/>
      <c r="B79"/>
      <c r="C79"/>
      <c r="D79"/>
      <c r="E79"/>
      <c r="F79"/>
      <c r="G79"/>
      <c r="H79"/>
      <c r="I79"/>
      <c r="J79"/>
      <c r="K79"/>
      <c r="L79"/>
      <c r="M79"/>
      <c r="N79"/>
      <c r="O79"/>
      <c r="P79"/>
      <c r="Q79"/>
      <c r="R79"/>
      <c r="S79"/>
      <c r="T79"/>
      <c r="U79"/>
      <c r="V79"/>
      <c r="W79"/>
      <c r="X79"/>
      <c r="Y79"/>
      <c r="Z79"/>
      <c r="AA79"/>
      <c r="AB79"/>
    </row>
    <row r="80" spans="1:28" x14ac:dyDescent="0.3">
      <c r="A80"/>
      <c r="B80"/>
      <c r="C80"/>
      <c r="D80"/>
      <c r="E80"/>
      <c r="F80"/>
      <c r="G80"/>
      <c r="H80"/>
      <c r="I80"/>
      <c r="J80"/>
      <c r="K80"/>
      <c r="L80"/>
      <c r="M80"/>
      <c r="N80"/>
      <c r="O80"/>
      <c r="P80"/>
      <c r="Q80"/>
      <c r="R80"/>
      <c r="S80"/>
      <c r="T80"/>
      <c r="U80"/>
      <c r="V80"/>
      <c r="W80"/>
      <c r="X80"/>
      <c r="Y80"/>
      <c r="Z80"/>
      <c r="AA80"/>
      <c r="AB80"/>
    </row>
    <row r="81" spans="1:28" x14ac:dyDescent="0.3">
      <c r="A81"/>
      <c r="B81"/>
      <c r="C81"/>
      <c r="D81"/>
      <c r="E81"/>
      <c r="F81"/>
      <c r="G81"/>
      <c r="H81"/>
      <c r="I81"/>
      <c r="J81"/>
      <c r="K81"/>
      <c r="L81"/>
      <c r="M81"/>
      <c r="N81"/>
      <c r="O81"/>
      <c r="P81"/>
      <c r="Q81"/>
      <c r="R81"/>
      <c r="S81"/>
      <c r="T81"/>
      <c r="U81"/>
      <c r="V81"/>
      <c r="W81"/>
      <c r="X81"/>
      <c r="Y81"/>
      <c r="Z81"/>
      <c r="AA81"/>
      <c r="AB81"/>
    </row>
    <row r="82" spans="1:28" x14ac:dyDescent="0.3">
      <c r="A82"/>
      <c r="B82"/>
      <c r="C82"/>
      <c r="D82"/>
      <c r="E82"/>
      <c r="F82"/>
      <c r="G82"/>
      <c r="H82"/>
      <c r="I82"/>
      <c r="J82"/>
      <c r="K82"/>
      <c r="L82"/>
      <c r="M82"/>
      <c r="N82"/>
      <c r="O82"/>
      <c r="P82"/>
      <c r="Q82"/>
      <c r="R82"/>
      <c r="S82"/>
      <c r="T82"/>
      <c r="U82"/>
      <c r="V82"/>
      <c r="W82"/>
      <c r="X82"/>
      <c r="Y82"/>
      <c r="Z82"/>
      <c r="AA82"/>
      <c r="AB82"/>
    </row>
    <row r="83" spans="1:28" x14ac:dyDescent="0.3">
      <c r="A83"/>
      <c r="B83"/>
      <c r="C83"/>
      <c r="D83"/>
      <c r="E83"/>
      <c r="F83"/>
      <c r="G83"/>
      <c r="H83"/>
      <c r="I83"/>
      <c r="J83"/>
      <c r="K83"/>
      <c r="L83"/>
      <c r="M83"/>
      <c r="N83"/>
      <c r="O83"/>
      <c r="P83"/>
      <c r="Q83"/>
      <c r="R83"/>
      <c r="S83"/>
      <c r="T83"/>
      <c r="U83"/>
      <c r="V83"/>
      <c r="W83"/>
      <c r="X83"/>
      <c r="Y83"/>
      <c r="Z83"/>
      <c r="AA83"/>
      <c r="AB83"/>
    </row>
    <row r="84" spans="1:28" x14ac:dyDescent="0.3">
      <c r="A84"/>
      <c r="B84"/>
      <c r="C84"/>
      <c r="D84"/>
      <c r="E84"/>
      <c r="F84"/>
      <c r="G84"/>
      <c r="H84"/>
      <c r="I84"/>
      <c r="J84"/>
      <c r="K84"/>
      <c r="L84"/>
      <c r="M84"/>
      <c r="N84"/>
      <c r="O84"/>
      <c r="P84"/>
      <c r="Q84"/>
      <c r="R84"/>
      <c r="S84"/>
      <c r="T84"/>
      <c r="U84"/>
      <c r="V84"/>
      <c r="W84"/>
      <c r="X84"/>
      <c r="Y84"/>
      <c r="Z84"/>
      <c r="AA84"/>
      <c r="AB84"/>
    </row>
    <row r="85" spans="1:28" x14ac:dyDescent="0.3">
      <c r="A85"/>
      <c r="B85"/>
      <c r="C85"/>
      <c r="D85"/>
      <c r="E85"/>
      <c r="F85"/>
      <c r="G85"/>
      <c r="H85"/>
      <c r="I85"/>
      <c r="J85"/>
      <c r="K85"/>
      <c r="L85"/>
      <c r="M85"/>
      <c r="N85"/>
      <c r="O85"/>
      <c r="P85"/>
      <c r="Q85"/>
      <c r="R85"/>
      <c r="S85"/>
      <c r="T85"/>
      <c r="U85"/>
      <c r="V85"/>
      <c r="W85"/>
      <c r="X85"/>
      <c r="Y85"/>
      <c r="Z85"/>
      <c r="AA85"/>
      <c r="AB85"/>
    </row>
    <row r="86" spans="1:28" x14ac:dyDescent="0.3">
      <c r="A86"/>
      <c r="B86"/>
      <c r="C86"/>
      <c r="D86"/>
      <c r="E86"/>
      <c r="F86"/>
      <c r="G86"/>
      <c r="H86"/>
      <c r="I86"/>
      <c r="J86"/>
      <c r="K86"/>
      <c r="L86"/>
      <c r="M86"/>
      <c r="N86"/>
      <c r="O86"/>
      <c r="P86"/>
      <c r="Q86"/>
      <c r="R86"/>
      <c r="S86"/>
      <c r="T86"/>
      <c r="U86"/>
      <c r="V86"/>
      <c r="W86"/>
      <c r="X86"/>
      <c r="Y86"/>
      <c r="Z86"/>
      <c r="AA86"/>
      <c r="AB86"/>
    </row>
    <row r="87" spans="1:28" x14ac:dyDescent="0.3">
      <c r="A87"/>
      <c r="B87"/>
      <c r="C87"/>
      <c r="D87"/>
      <c r="E87"/>
      <c r="F87"/>
      <c r="G87"/>
      <c r="H87"/>
      <c r="I87"/>
      <c r="J87"/>
      <c r="K87"/>
      <c r="L87"/>
      <c r="M87"/>
      <c r="N87"/>
      <c r="O87"/>
      <c r="P87"/>
      <c r="Q87"/>
      <c r="R87"/>
      <c r="S87"/>
      <c r="T87"/>
      <c r="U87"/>
      <c r="V87"/>
      <c r="W87"/>
      <c r="X87"/>
      <c r="Y87"/>
      <c r="Z87"/>
      <c r="AA87"/>
      <c r="AB87"/>
    </row>
    <row r="88" spans="1:28" x14ac:dyDescent="0.3">
      <c r="A88"/>
      <c r="B88"/>
      <c r="C88"/>
      <c r="D88"/>
      <c r="E88"/>
      <c r="F88"/>
      <c r="G88"/>
      <c r="H88"/>
      <c r="I88"/>
      <c r="J88"/>
      <c r="K88"/>
      <c r="L88"/>
      <c r="M88"/>
      <c r="N88"/>
      <c r="O88"/>
      <c r="P88"/>
      <c r="Q88"/>
      <c r="R88"/>
      <c r="S88"/>
      <c r="T88"/>
      <c r="U88"/>
      <c r="V88"/>
      <c r="W88"/>
      <c r="X88"/>
      <c r="Y88"/>
      <c r="Z88"/>
      <c r="AA88"/>
      <c r="AB88"/>
    </row>
    <row r="89" spans="1:28" x14ac:dyDescent="0.3">
      <c r="A89"/>
      <c r="B89"/>
      <c r="C89"/>
      <c r="D89"/>
      <c r="E89"/>
      <c r="F89"/>
      <c r="G89"/>
      <c r="H89"/>
      <c r="I89"/>
      <c r="J89"/>
      <c r="K89"/>
      <c r="L89"/>
      <c r="M89"/>
      <c r="N89"/>
      <c r="O89"/>
      <c r="P89"/>
      <c r="Q89"/>
      <c r="R89"/>
      <c r="S89"/>
      <c r="T89"/>
      <c r="U89"/>
      <c r="V89"/>
      <c r="W89"/>
      <c r="X89"/>
      <c r="Y89"/>
      <c r="Z89"/>
      <c r="AA89"/>
      <c r="AB89"/>
    </row>
    <row r="90" spans="1:28" x14ac:dyDescent="0.3">
      <c r="A90"/>
      <c r="B90"/>
      <c r="C90"/>
      <c r="D90"/>
      <c r="E90"/>
      <c r="F90"/>
      <c r="G90"/>
      <c r="H90"/>
      <c r="I90"/>
      <c r="J90"/>
      <c r="K90"/>
      <c r="L90"/>
      <c r="M90"/>
      <c r="N90"/>
      <c r="O90"/>
      <c r="P90"/>
      <c r="Q90"/>
      <c r="R90"/>
      <c r="S90"/>
      <c r="T90"/>
      <c r="U90"/>
      <c r="V90"/>
      <c r="W90"/>
      <c r="X90"/>
      <c r="Y90"/>
      <c r="Z90"/>
      <c r="AA90"/>
      <c r="AB90"/>
    </row>
    <row r="91" spans="1:28" x14ac:dyDescent="0.3">
      <c r="A91"/>
      <c r="B91"/>
      <c r="C91"/>
      <c r="D91"/>
      <c r="E91"/>
      <c r="F91"/>
      <c r="G91"/>
      <c r="H91"/>
      <c r="I91"/>
      <c r="J91"/>
      <c r="K91"/>
      <c r="L91"/>
      <c r="M91"/>
      <c r="N91"/>
      <c r="O91"/>
      <c r="P91"/>
      <c r="Q91"/>
      <c r="R91"/>
      <c r="S91"/>
      <c r="T91"/>
      <c r="U91"/>
      <c r="V91"/>
      <c r="W91"/>
      <c r="X91"/>
      <c r="Y91"/>
      <c r="Z91"/>
      <c r="AA91"/>
      <c r="AB91"/>
    </row>
    <row r="92" spans="1:28" x14ac:dyDescent="0.3">
      <c r="A92"/>
      <c r="B92"/>
      <c r="C92"/>
      <c r="D92"/>
      <c r="E92"/>
      <c r="F92"/>
      <c r="G92"/>
      <c r="H92"/>
      <c r="I92"/>
      <c r="J92"/>
      <c r="K92"/>
      <c r="L92"/>
      <c r="M92"/>
      <c r="N92"/>
      <c r="O92"/>
      <c r="P92"/>
      <c r="Q92"/>
      <c r="R92"/>
      <c r="S92"/>
      <c r="T92"/>
      <c r="U92"/>
      <c r="V92"/>
      <c r="W92"/>
      <c r="X92"/>
      <c r="Y92"/>
      <c r="Z92"/>
      <c r="AA92"/>
      <c r="AB92"/>
    </row>
    <row r="93" spans="1:28" x14ac:dyDescent="0.3">
      <c r="A93"/>
      <c r="B93"/>
      <c r="C93"/>
      <c r="D93"/>
      <c r="E93"/>
      <c r="F93"/>
      <c r="G93"/>
      <c r="H93"/>
      <c r="I93"/>
      <c r="J93"/>
      <c r="K93"/>
      <c r="L93"/>
      <c r="M93"/>
      <c r="N93"/>
      <c r="O93"/>
      <c r="P93"/>
      <c r="Q93"/>
      <c r="R93"/>
      <c r="S93"/>
      <c r="T93"/>
      <c r="U93"/>
      <c r="V93"/>
      <c r="W93"/>
      <c r="X93"/>
      <c r="Y93"/>
      <c r="Z93"/>
      <c r="AA93"/>
      <c r="AB93"/>
    </row>
    <row r="94" spans="1:28" x14ac:dyDescent="0.3">
      <c r="A94"/>
      <c r="B94"/>
      <c r="C94"/>
      <c r="D94"/>
      <c r="E94"/>
      <c r="F94"/>
      <c r="G94"/>
      <c r="H94"/>
      <c r="I94"/>
      <c r="J94"/>
      <c r="K94"/>
      <c r="L94"/>
      <c r="M94"/>
      <c r="N94"/>
      <c r="O94"/>
      <c r="P94"/>
      <c r="Q94"/>
      <c r="R94"/>
      <c r="S94"/>
      <c r="T94"/>
      <c r="U94"/>
      <c r="V94"/>
      <c r="W94"/>
      <c r="X94"/>
      <c r="Y94"/>
      <c r="Z94"/>
      <c r="AA94"/>
      <c r="AB94"/>
    </row>
    <row r="95" spans="1:28" x14ac:dyDescent="0.3">
      <c r="A95"/>
      <c r="B95"/>
      <c r="C95"/>
      <c r="D95"/>
      <c r="E95"/>
      <c r="F95"/>
      <c r="G95"/>
      <c r="H95"/>
      <c r="I95"/>
      <c r="J95"/>
      <c r="K95"/>
      <c r="L95"/>
      <c r="M95"/>
      <c r="N95"/>
      <c r="O95"/>
      <c r="P95"/>
      <c r="Q95"/>
      <c r="R95"/>
      <c r="S95"/>
      <c r="T95"/>
      <c r="U95"/>
      <c r="V95"/>
      <c r="W95"/>
      <c r="X95"/>
      <c r="Y95"/>
      <c r="Z95"/>
      <c r="AA95"/>
      <c r="AB95"/>
    </row>
    <row r="96" spans="1:28" x14ac:dyDescent="0.3">
      <c r="A96"/>
      <c r="B96"/>
      <c r="C96"/>
      <c r="D96"/>
      <c r="E96"/>
      <c r="F96"/>
      <c r="G96"/>
      <c r="H96"/>
      <c r="I96"/>
      <c r="J96"/>
      <c r="K96"/>
      <c r="L96"/>
      <c r="M96"/>
      <c r="N96"/>
      <c r="O96"/>
      <c r="P96"/>
      <c r="Q96"/>
      <c r="R96"/>
      <c r="S96"/>
      <c r="T96"/>
      <c r="U96"/>
      <c r="V96"/>
      <c r="W96"/>
      <c r="X96"/>
      <c r="Y96"/>
      <c r="Z96"/>
      <c r="AA96"/>
      <c r="AB96"/>
    </row>
    <row r="97" spans="1:28" x14ac:dyDescent="0.3">
      <c r="A97"/>
      <c r="B97"/>
      <c r="C97"/>
      <c r="D97"/>
      <c r="E97"/>
      <c r="F97"/>
      <c r="G97"/>
      <c r="H97"/>
      <c r="I97"/>
      <c r="J97"/>
      <c r="K97"/>
      <c r="L97"/>
      <c r="M97"/>
      <c r="N97"/>
      <c r="O97"/>
      <c r="P97"/>
      <c r="Q97"/>
      <c r="R97"/>
      <c r="S97"/>
      <c r="T97"/>
      <c r="U97"/>
      <c r="V97"/>
      <c r="W97"/>
      <c r="X97"/>
      <c r="Y97"/>
      <c r="Z97"/>
      <c r="AA97"/>
      <c r="AB97"/>
    </row>
    <row r="98" spans="1:28" x14ac:dyDescent="0.3">
      <c r="A98"/>
      <c r="B98"/>
      <c r="C98"/>
      <c r="D98"/>
      <c r="E98"/>
      <c r="F98"/>
      <c r="G98"/>
      <c r="H98"/>
      <c r="I98"/>
      <c r="J98"/>
      <c r="K98"/>
      <c r="L98"/>
      <c r="M98"/>
      <c r="N98"/>
      <c r="O98"/>
      <c r="P98"/>
      <c r="Q98"/>
      <c r="R98"/>
      <c r="S98"/>
      <c r="T98"/>
      <c r="U98"/>
      <c r="V98"/>
      <c r="W98"/>
      <c r="X98"/>
      <c r="Y98"/>
      <c r="Z98"/>
      <c r="AA98"/>
      <c r="AB98"/>
    </row>
    <row r="99" spans="1:28" x14ac:dyDescent="0.3">
      <c r="A99"/>
      <c r="B99"/>
      <c r="C99"/>
      <c r="D99"/>
      <c r="E99"/>
      <c r="F99"/>
      <c r="G99"/>
      <c r="H99"/>
      <c r="I99"/>
      <c r="J99"/>
      <c r="K99"/>
      <c r="L99"/>
      <c r="M99"/>
      <c r="N99"/>
      <c r="O99"/>
      <c r="P99"/>
      <c r="Q99"/>
      <c r="R99"/>
      <c r="S99"/>
      <c r="T99"/>
      <c r="U99"/>
      <c r="V99"/>
      <c r="W99"/>
      <c r="X99"/>
      <c r="Y99"/>
      <c r="Z99"/>
      <c r="AA99"/>
      <c r="AB99"/>
    </row>
    <row r="100" spans="1:28" x14ac:dyDescent="0.3">
      <c r="A100"/>
      <c r="B100"/>
      <c r="C100"/>
      <c r="D100"/>
      <c r="E100"/>
      <c r="F100"/>
      <c r="G100"/>
      <c r="H100"/>
      <c r="I100"/>
      <c r="J100"/>
      <c r="K100"/>
      <c r="L100"/>
      <c r="M100"/>
      <c r="N100"/>
      <c r="O100"/>
      <c r="P100"/>
      <c r="Q100"/>
      <c r="R100"/>
      <c r="S100"/>
      <c r="T100"/>
      <c r="U100"/>
      <c r="V100"/>
      <c r="W100"/>
      <c r="X100"/>
      <c r="Y100"/>
      <c r="Z100"/>
      <c r="AA100"/>
      <c r="AB100"/>
    </row>
    <row r="101" spans="1:28" x14ac:dyDescent="0.3">
      <c r="A101"/>
      <c r="B101"/>
      <c r="C101"/>
      <c r="D101"/>
      <c r="E101"/>
      <c r="F101"/>
      <c r="G101"/>
      <c r="H101"/>
      <c r="I101"/>
      <c r="J101"/>
      <c r="K101"/>
      <c r="L101"/>
      <c r="M101"/>
      <c r="N101"/>
      <c r="O101"/>
      <c r="P101"/>
      <c r="Q101"/>
      <c r="R101"/>
      <c r="S101"/>
      <c r="T101"/>
      <c r="U101"/>
      <c r="V101"/>
      <c r="W101"/>
      <c r="X101"/>
      <c r="Y101"/>
      <c r="Z101"/>
      <c r="AA101"/>
      <c r="AB101"/>
    </row>
    <row r="102" spans="1:28" x14ac:dyDescent="0.3">
      <c r="A102"/>
      <c r="B102"/>
      <c r="C102"/>
      <c r="D102"/>
      <c r="E102"/>
      <c r="F102"/>
      <c r="G102"/>
      <c r="H102"/>
      <c r="I102"/>
      <c r="J102"/>
      <c r="K102"/>
      <c r="L102"/>
      <c r="M102"/>
      <c r="N102"/>
      <c r="O102"/>
      <c r="P102"/>
      <c r="Q102"/>
      <c r="R102"/>
      <c r="S102"/>
      <c r="T102"/>
      <c r="U102"/>
      <c r="V102"/>
      <c r="W102"/>
      <c r="X102"/>
      <c r="Y102"/>
      <c r="Z102"/>
      <c r="AA102"/>
      <c r="AB102"/>
    </row>
    <row r="103" spans="1:28" x14ac:dyDescent="0.3">
      <c r="A103"/>
      <c r="B103"/>
      <c r="C103"/>
      <c r="D103"/>
      <c r="E103"/>
      <c r="F103"/>
      <c r="G103"/>
      <c r="H103"/>
      <c r="I103"/>
      <c r="J103"/>
      <c r="K103"/>
      <c r="L103"/>
      <c r="M103"/>
      <c r="N103"/>
      <c r="O103"/>
      <c r="P103"/>
      <c r="Q103"/>
      <c r="R103"/>
      <c r="S103"/>
      <c r="T103"/>
      <c r="U103"/>
      <c r="V103"/>
      <c r="W103"/>
      <c r="X103"/>
      <c r="Y103"/>
      <c r="Z103"/>
      <c r="AA103"/>
      <c r="AB103"/>
    </row>
    <row r="104" spans="1:28" x14ac:dyDescent="0.3">
      <c r="A104"/>
      <c r="B104"/>
      <c r="C104"/>
      <c r="D104"/>
      <c r="E104"/>
      <c r="F104"/>
      <c r="G104"/>
      <c r="H104"/>
      <c r="I104"/>
      <c r="J104"/>
      <c r="K104"/>
      <c r="L104"/>
      <c r="M104"/>
      <c r="N104"/>
      <c r="O104"/>
      <c r="P104"/>
      <c r="Q104"/>
      <c r="R104"/>
      <c r="S104"/>
      <c r="T104"/>
      <c r="U104"/>
      <c r="V104"/>
      <c r="W104"/>
      <c r="X104"/>
      <c r="Y104"/>
      <c r="Z104"/>
      <c r="AA104"/>
      <c r="AB104"/>
    </row>
    <row r="105" spans="1:28" x14ac:dyDescent="0.3">
      <c r="A105"/>
      <c r="B105"/>
      <c r="C105"/>
      <c r="D105"/>
      <c r="E105"/>
      <c r="F105"/>
      <c r="G105"/>
      <c r="H105"/>
      <c r="I105"/>
      <c r="J105"/>
      <c r="K105"/>
      <c r="L105"/>
      <c r="M105"/>
      <c r="N105"/>
      <c r="O105"/>
      <c r="P105"/>
      <c r="Q105"/>
      <c r="R105"/>
      <c r="S105"/>
      <c r="T105"/>
      <c r="U105"/>
      <c r="V105"/>
      <c r="W105"/>
      <c r="X105"/>
      <c r="Y105"/>
      <c r="Z105"/>
      <c r="AA105"/>
      <c r="AB105"/>
    </row>
    <row r="106" spans="1:28" x14ac:dyDescent="0.3">
      <c r="A106"/>
      <c r="B106"/>
      <c r="C106"/>
      <c r="D106"/>
      <c r="E106"/>
      <c r="F106"/>
      <c r="G106"/>
      <c r="H106"/>
      <c r="I106"/>
      <c r="J106"/>
      <c r="K106"/>
      <c r="L106"/>
      <c r="M106"/>
      <c r="N106"/>
      <c r="O106"/>
      <c r="P106"/>
      <c r="Q106"/>
      <c r="R106"/>
      <c r="S106"/>
      <c r="T106"/>
      <c r="U106"/>
      <c r="V106"/>
      <c r="W106"/>
      <c r="X106"/>
      <c r="Y106"/>
      <c r="Z106"/>
      <c r="AA106"/>
      <c r="AB106"/>
    </row>
    <row r="107" spans="1:28" x14ac:dyDescent="0.3">
      <c r="A107"/>
      <c r="B107"/>
      <c r="C107"/>
      <c r="D107"/>
      <c r="E107"/>
      <c r="F107"/>
      <c r="G107"/>
      <c r="H107"/>
      <c r="I107"/>
      <c r="J107"/>
      <c r="K107"/>
      <c r="L107"/>
      <c r="M107"/>
      <c r="N107"/>
      <c r="O107"/>
      <c r="P107"/>
      <c r="Q107"/>
      <c r="R107"/>
      <c r="S107"/>
      <c r="T107"/>
      <c r="U107"/>
      <c r="V107"/>
      <c r="W107"/>
      <c r="X107"/>
      <c r="Y107"/>
      <c r="Z107"/>
      <c r="AA107"/>
      <c r="AB107"/>
    </row>
    <row r="108" spans="1:28" x14ac:dyDescent="0.3">
      <c r="A108"/>
      <c r="B108"/>
      <c r="C108"/>
      <c r="D108"/>
      <c r="E108"/>
      <c r="F108"/>
      <c r="G108"/>
      <c r="H108"/>
      <c r="I108"/>
      <c r="J108"/>
      <c r="K108"/>
      <c r="L108"/>
      <c r="M108"/>
      <c r="N108"/>
      <c r="O108"/>
      <c r="P108"/>
      <c r="Q108"/>
      <c r="R108"/>
      <c r="S108"/>
      <c r="T108"/>
      <c r="U108"/>
      <c r="V108"/>
      <c r="W108"/>
      <c r="X108"/>
      <c r="Y108"/>
      <c r="Z108"/>
      <c r="AA108"/>
      <c r="AB108"/>
    </row>
    <row r="109" spans="1:28" x14ac:dyDescent="0.3">
      <c r="A109"/>
      <c r="B109"/>
      <c r="C109"/>
      <c r="D109"/>
      <c r="E109"/>
      <c r="F109"/>
      <c r="G109"/>
      <c r="H109"/>
      <c r="I109"/>
      <c r="J109"/>
      <c r="K109"/>
      <c r="L109"/>
      <c r="M109"/>
      <c r="N109"/>
      <c r="O109"/>
      <c r="P109"/>
      <c r="Q109"/>
      <c r="R109"/>
      <c r="S109"/>
      <c r="T109"/>
      <c r="U109"/>
      <c r="V109"/>
      <c r="W109"/>
      <c r="X109"/>
      <c r="Y109"/>
      <c r="Z109"/>
      <c r="AA109"/>
      <c r="AB109"/>
    </row>
    <row r="110" spans="1:28" x14ac:dyDescent="0.3">
      <c r="A110"/>
      <c r="B110"/>
      <c r="C110"/>
      <c r="D110"/>
      <c r="E110"/>
      <c r="F110"/>
      <c r="G110"/>
      <c r="H110"/>
      <c r="I110"/>
      <c r="J110"/>
      <c r="K110"/>
      <c r="L110"/>
      <c r="M110"/>
      <c r="N110"/>
      <c r="O110"/>
      <c r="P110"/>
      <c r="Q110"/>
      <c r="R110"/>
      <c r="S110"/>
      <c r="T110"/>
      <c r="U110"/>
      <c r="V110"/>
      <c r="W110"/>
      <c r="X110"/>
      <c r="Y110"/>
      <c r="Z110"/>
      <c r="AA110"/>
      <c r="AB110"/>
    </row>
    <row r="111" spans="1:28" x14ac:dyDescent="0.3">
      <c r="A111"/>
      <c r="B111"/>
      <c r="C111"/>
      <c r="D111"/>
      <c r="E111"/>
      <c r="F111"/>
      <c r="G111"/>
      <c r="H111"/>
      <c r="I111"/>
      <c r="J111"/>
      <c r="K111"/>
      <c r="L111"/>
      <c r="M111"/>
      <c r="N111"/>
      <c r="O111"/>
      <c r="P111"/>
      <c r="Q111"/>
      <c r="R111"/>
      <c r="S111"/>
      <c r="T111"/>
      <c r="U111"/>
      <c r="V111"/>
      <c r="W111"/>
      <c r="X111"/>
      <c r="Y111"/>
      <c r="Z111"/>
      <c r="AA111"/>
      <c r="AB111"/>
    </row>
    <row r="112" spans="1:28" x14ac:dyDescent="0.3">
      <c r="A112"/>
      <c r="B112"/>
      <c r="C112"/>
      <c r="D112"/>
      <c r="E112"/>
      <c r="F112"/>
      <c r="G112"/>
      <c r="H112"/>
      <c r="I112"/>
      <c r="J112"/>
      <c r="K112"/>
      <c r="L112"/>
      <c r="M112"/>
      <c r="N112"/>
      <c r="O112"/>
      <c r="P112"/>
      <c r="Q112"/>
      <c r="R112"/>
      <c r="S112"/>
      <c r="T112"/>
      <c r="U112"/>
      <c r="V112"/>
      <c r="W112"/>
      <c r="X112"/>
      <c r="Y112"/>
      <c r="Z112"/>
      <c r="AA112"/>
      <c r="AB112"/>
    </row>
    <row r="113" spans="1:28" x14ac:dyDescent="0.3">
      <c r="A113"/>
      <c r="B113"/>
      <c r="C113"/>
      <c r="D113"/>
      <c r="E113"/>
      <c r="F113"/>
      <c r="G113"/>
      <c r="H113"/>
      <c r="I113"/>
      <c r="J113"/>
      <c r="K113"/>
      <c r="L113"/>
      <c r="M113"/>
      <c r="N113"/>
      <c r="O113"/>
      <c r="P113"/>
      <c r="Q113"/>
      <c r="R113"/>
      <c r="S113"/>
      <c r="T113"/>
      <c r="U113"/>
      <c r="V113"/>
      <c r="W113"/>
      <c r="X113"/>
      <c r="Y113"/>
      <c r="Z113"/>
      <c r="AA113"/>
      <c r="AB113"/>
    </row>
    <row r="114" spans="1:28" x14ac:dyDescent="0.3">
      <c r="A114"/>
      <c r="B114"/>
      <c r="C114"/>
      <c r="D114"/>
      <c r="E114"/>
      <c r="F114"/>
      <c r="G114"/>
      <c r="H114"/>
      <c r="I114"/>
      <c r="J114"/>
      <c r="K114"/>
      <c r="L114"/>
      <c r="M114"/>
      <c r="N114"/>
      <c r="O114"/>
      <c r="P114"/>
      <c r="Q114"/>
      <c r="R114"/>
      <c r="S114"/>
      <c r="T114"/>
      <c r="U114"/>
      <c r="V114"/>
      <c r="W114"/>
      <c r="X114"/>
      <c r="Y114"/>
      <c r="Z114"/>
      <c r="AA114"/>
      <c r="AB114"/>
    </row>
    <row r="115" spans="1:28" x14ac:dyDescent="0.3">
      <c r="A115"/>
      <c r="B115"/>
      <c r="C115"/>
      <c r="D115"/>
      <c r="E115"/>
      <c r="F115"/>
      <c r="G115"/>
      <c r="H115"/>
      <c r="I115"/>
      <c r="J115"/>
      <c r="K115"/>
      <c r="L115"/>
      <c r="M115"/>
      <c r="N115"/>
      <c r="O115"/>
      <c r="P115"/>
      <c r="Q115"/>
      <c r="R115"/>
      <c r="S115"/>
      <c r="T115"/>
      <c r="U115"/>
      <c r="V115"/>
      <c r="W115"/>
      <c r="X115"/>
      <c r="Y115"/>
      <c r="Z115"/>
      <c r="AA115"/>
      <c r="AB115"/>
    </row>
    <row r="116" spans="1:28" x14ac:dyDescent="0.3">
      <c r="A116"/>
      <c r="B116"/>
      <c r="C116"/>
      <c r="D116"/>
      <c r="E116"/>
      <c r="F116"/>
      <c r="G116"/>
      <c r="H116"/>
      <c r="I116"/>
      <c r="J116"/>
      <c r="K116"/>
      <c r="L116"/>
      <c r="M116"/>
      <c r="N116"/>
      <c r="O116"/>
      <c r="P116"/>
      <c r="Q116"/>
      <c r="R116"/>
      <c r="S116"/>
      <c r="T116"/>
      <c r="U116"/>
      <c r="V116"/>
      <c r="W116"/>
      <c r="X116"/>
      <c r="Y116"/>
      <c r="Z116"/>
      <c r="AA116"/>
      <c r="AB116"/>
    </row>
    <row r="117" spans="1:28" x14ac:dyDescent="0.3">
      <c r="A117"/>
      <c r="B117"/>
      <c r="C117"/>
      <c r="D117"/>
      <c r="E117"/>
      <c r="F117"/>
      <c r="G117"/>
      <c r="H117"/>
      <c r="I117"/>
      <c r="J117"/>
      <c r="K117"/>
      <c r="L117"/>
      <c r="M117"/>
      <c r="N117"/>
      <c r="O117"/>
      <c r="P117"/>
      <c r="Q117"/>
      <c r="R117"/>
      <c r="S117"/>
      <c r="T117"/>
      <c r="U117"/>
      <c r="V117"/>
      <c r="W117"/>
      <c r="X117"/>
      <c r="Y117"/>
      <c r="Z117"/>
      <c r="AA117"/>
      <c r="AB117"/>
    </row>
    <row r="118" spans="1:28" x14ac:dyDescent="0.3">
      <c r="A118"/>
      <c r="B118"/>
      <c r="C118"/>
      <c r="D118"/>
      <c r="E118"/>
      <c r="F118"/>
      <c r="G118"/>
      <c r="H118"/>
      <c r="I118"/>
      <c r="J118"/>
      <c r="K118"/>
      <c r="L118"/>
      <c r="M118"/>
      <c r="N118"/>
      <c r="O118"/>
      <c r="P118"/>
      <c r="Q118"/>
      <c r="R118"/>
      <c r="S118"/>
      <c r="T118"/>
      <c r="U118"/>
      <c r="V118"/>
      <c r="W118"/>
      <c r="X118"/>
      <c r="Y118"/>
      <c r="Z118"/>
      <c r="AA118"/>
      <c r="AB118"/>
    </row>
    <row r="119" spans="1:28" x14ac:dyDescent="0.3">
      <c r="A119"/>
      <c r="B119"/>
      <c r="C119"/>
      <c r="D119"/>
      <c r="E119"/>
      <c r="F119"/>
      <c r="G119"/>
      <c r="H119"/>
      <c r="I119"/>
      <c r="J119"/>
      <c r="K119"/>
      <c r="L119"/>
      <c r="M119"/>
      <c r="N119"/>
      <c r="O119"/>
      <c r="P119"/>
      <c r="Q119"/>
      <c r="R119"/>
      <c r="S119"/>
      <c r="T119"/>
      <c r="U119"/>
      <c r="V119"/>
      <c r="W119"/>
      <c r="X119"/>
      <c r="Y119"/>
      <c r="Z119"/>
      <c r="AA119"/>
      <c r="AB119"/>
    </row>
    <row r="120" spans="1:28" x14ac:dyDescent="0.3">
      <c r="A120"/>
      <c r="B120"/>
      <c r="C120"/>
      <c r="D120"/>
      <c r="E120"/>
      <c r="F120"/>
      <c r="G120"/>
      <c r="H120"/>
      <c r="I120"/>
      <c r="J120"/>
      <c r="K120"/>
      <c r="L120"/>
      <c r="M120"/>
      <c r="N120"/>
      <c r="O120"/>
      <c r="P120"/>
      <c r="Q120"/>
      <c r="R120"/>
      <c r="S120"/>
      <c r="T120"/>
      <c r="U120"/>
      <c r="V120"/>
      <c r="W120"/>
      <c r="X120"/>
      <c r="Y120"/>
      <c r="Z120"/>
      <c r="AA120"/>
      <c r="AB120"/>
    </row>
    <row r="121" spans="1:28" x14ac:dyDescent="0.3">
      <c r="A121"/>
      <c r="B121"/>
      <c r="C121"/>
      <c r="D121"/>
      <c r="E121"/>
      <c r="F121"/>
      <c r="G121"/>
      <c r="H121"/>
      <c r="I121"/>
      <c r="J121"/>
      <c r="K121"/>
      <c r="L121"/>
      <c r="M121"/>
      <c r="N121"/>
      <c r="O121"/>
      <c r="P121"/>
      <c r="Q121"/>
      <c r="R121"/>
      <c r="S121"/>
      <c r="T121"/>
      <c r="U121"/>
      <c r="V121"/>
      <c r="W121"/>
      <c r="X121"/>
      <c r="Y121"/>
      <c r="Z121"/>
      <c r="AA121"/>
      <c r="AB121"/>
    </row>
    <row r="122" spans="1:28" x14ac:dyDescent="0.3">
      <c r="A122"/>
      <c r="B122"/>
      <c r="C122"/>
      <c r="D122"/>
      <c r="E122"/>
      <c r="F122"/>
      <c r="G122"/>
      <c r="H122"/>
      <c r="I122"/>
      <c r="J122"/>
      <c r="K122"/>
      <c r="L122"/>
      <c r="M122"/>
      <c r="N122"/>
      <c r="O122"/>
      <c r="P122"/>
      <c r="Q122"/>
      <c r="R122"/>
      <c r="S122"/>
      <c r="T122"/>
      <c r="U122"/>
      <c r="V122"/>
      <c r="W122"/>
      <c r="X122"/>
      <c r="Y122"/>
      <c r="Z122"/>
      <c r="AA122"/>
      <c r="AB122"/>
    </row>
    <row r="123" spans="1:28" x14ac:dyDescent="0.3">
      <c r="A123"/>
      <c r="B123"/>
      <c r="C123"/>
      <c r="D123"/>
      <c r="E123"/>
      <c r="F123"/>
      <c r="G123"/>
      <c r="H123"/>
      <c r="I123"/>
      <c r="J123"/>
      <c r="K123"/>
      <c r="L123"/>
      <c r="M123"/>
      <c r="N123"/>
      <c r="O123"/>
      <c r="P123"/>
      <c r="Q123"/>
      <c r="R123"/>
      <c r="S123"/>
      <c r="T123"/>
      <c r="U123"/>
      <c r="V123"/>
      <c r="W123"/>
      <c r="X123"/>
      <c r="Y123"/>
      <c r="Z123"/>
      <c r="AA123"/>
      <c r="AB123"/>
    </row>
    <row r="124" spans="1:28" x14ac:dyDescent="0.3">
      <c r="A124"/>
      <c r="B124"/>
      <c r="C124"/>
      <c r="D124"/>
      <c r="E124"/>
      <c r="F124"/>
      <c r="G124"/>
      <c r="H124"/>
      <c r="I124"/>
      <c r="J124"/>
      <c r="K124"/>
      <c r="L124"/>
      <c r="M124"/>
      <c r="N124"/>
      <c r="O124"/>
      <c r="P124"/>
      <c r="Q124"/>
      <c r="R124"/>
      <c r="S124"/>
      <c r="T124"/>
      <c r="U124"/>
      <c r="V124"/>
      <c r="W124"/>
      <c r="X124"/>
      <c r="Y124"/>
      <c r="Z124"/>
      <c r="AA124"/>
      <c r="AB124"/>
    </row>
    <row r="125" spans="1:28" x14ac:dyDescent="0.3">
      <c r="A125"/>
      <c r="B125"/>
      <c r="C125"/>
      <c r="D125"/>
      <c r="E125"/>
      <c r="F125"/>
      <c r="G125"/>
      <c r="H125"/>
      <c r="I125"/>
      <c r="J125"/>
      <c r="K125"/>
      <c r="L125"/>
      <c r="M125"/>
      <c r="N125"/>
      <c r="O125"/>
      <c r="P125"/>
      <c r="Q125"/>
      <c r="R125"/>
      <c r="S125"/>
      <c r="T125"/>
      <c r="U125"/>
      <c r="V125"/>
      <c r="W125"/>
      <c r="X125"/>
      <c r="Y125"/>
      <c r="Z125"/>
      <c r="AA125"/>
      <c r="AB125"/>
    </row>
    <row r="126" spans="1:28" x14ac:dyDescent="0.3">
      <c r="A126"/>
      <c r="B126"/>
      <c r="C126"/>
      <c r="D126"/>
      <c r="E126"/>
      <c r="F126"/>
      <c r="G126"/>
      <c r="H126"/>
      <c r="I126"/>
      <c r="J126"/>
      <c r="K126"/>
      <c r="L126"/>
      <c r="M126"/>
      <c r="N126"/>
      <c r="O126"/>
      <c r="P126"/>
      <c r="Q126"/>
      <c r="R126"/>
      <c r="S126"/>
      <c r="T126"/>
      <c r="U126"/>
      <c r="V126"/>
      <c r="W126"/>
      <c r="X126"/>
      <c r="Y126"/>
      <c r="Z126"/>
      <c r="AA126"/>
      <c r="AB126"/>
    </row>
    <row r="127" spans="1:28" x14ac:dyDescent="0.3">
      <c r="A127"/>
      <c r="B127"/>
      <c r="C127"/>
      <c r="D127"/>
      <c r="E127"/>
      <c r="F127"/>
      <c r="G127"/>
      <c r="H127"/>
      <c r="I127"/>
      <c r="J127"/>
      <c r="K127"/>
      <c r="L127"/>
      <c r="M127"/>
      <c r="N127"/>
      <c r="O127"/>
      <c r="P127"/>
      <c r="Q127"/>
      <c r="R127"/>
      <c r="S127"/>
      <c r="T127"/>
      <c r="U127"/>
      <c r="V127"/>
      <c r="W127"/>
      <c r="X127"/>
      <c r="Y127"/>
      <c r="Z127"/>
      <c r="AA127"/>
      <c r="AB127"/>
    </row>
    <row r="128" spans="1:28" x14ac:dyDescent="0.3">
      <c r="A128"/>
      <c r="B128"/>
      <c r="C128"/>
      <c r="D128"/>
      <c r="E128"/>
      <c r="F128"/>
      <c r="G128"/>
      <c r="H128"/>
      <c r="I128"/>
      <c r="J128"/>
      <c r="K128"/>
      <c r="L128"/>
      <c r="M128"/>
      <c r="N128"/>
      <c r="O128"/>
      <c r="P128"/>
      <c r="Q128"/>
      <c r="R128"/>
      <c r="S128"/>
      <c r="T128"/>
      <c r="U128"/>
      <c r="V128"/>
      <c r="W128"/>
      <c r="X128"/>
      <c r="Y128"/>
      <c r="Z128"/>
      <c r="AA128"/>
      <c r="AB128"/>
    </row>
    <row r="129" spans="1:28" x14ac:dyDescent="0.3">
      <c r="A129"/>
      <c r="B129"/>
      <c r="C129"/>
      <c r="D129"/>
      <c r="E129"/>
      <c r="F129"/>
      <c r="G129"/>
      <c r="H129"/>
      <c r="I129"/>
      <c r="J129"/>
      <c r="K129"/>
      <c r="L129"/>
      <c r="M129"/>
      <c r="N129"/>
      <c r="O129"/>
      <c r="P129"/>
      <c r="Q129"/>
      <c r="R129"/>
      <c r="S129"/>
      <c r="T129"/>
      <c r="U129"/>
      <c r="V129"/>
      <c r="W129"/>
      <c r="X129"/>
      <c r="Y129"/>
      <c r="Z129"/>
      <c r="AA129"/>
      <c r="AB129"/>
    </row>
    <row r="130" spans="1:28" x14ac:dyDescent="0.3">
      <c r="A130"/>
      <c r="B130"/>
      <c r="C130"/>
      <c r="D130"/>
      <c r="E130"/>
      <c r="F130"/>
      <c r="G130"/>
      <c r="H130"/>
      <c r="I130"/>
      <c r="J130"/>
      <c r="K130"/>
      <c r="L130"/>
      <c r="M130"/>
      <c r="N130"/>
      <c r="O130"/>
      <c r="P130"/>
      <c r="Q130"/>
      <c r="R130"/>
      <c r="S130"/>
      <c r="T130"/>
      <c r="U130"/>
      <c r="V130"/>
      <c r="W130"/>
      <c r="X130"/>
      <c r="Y130"/>
      <c r="Z130"/>
      <c r="AA130"/>
      <c r="AB130"/>
    </row>
    <row r="131" spans="1:28" x14ac:dyDescent="0.3">
      <c r="A131"/>
      <c r="B131"/>
      <c r="C131"/>
      <c r="D131"/>
      <c r="E131"/>
      <c r="F131"/>
      <c r="G131"/>
      <c r="H131"/>
      <c r="I131"/>
      <c r="J131"/>
      <c r="K131"/>
      <c r="L131"/>
      <c r="M131"/>
      <c r="N131"/>
      <c r="O131"/>
      <c r="P131"/>
      <c r="Q131"/>
      <c r="R131"/>
      <c r="S131"/>
      <c r="T131"/>
      <c r="U131"/>
      <c r="V131"/>
      <c r="W131"/>
      <c r="X131"/>
      <c r="Y131"/>
      <c r="Z131"/>
      <c r="AA131"/>
      <c r="AB131"/>
    </row>
    <row r="132" spans="1:28" x14ac:dyDescent="0.3">
      <c r="A132"/>
      <c r="B132"/>
      <c r="C132"/>
      <c r="D132"/>
      <c r="E132"/>
      <c r="F132"/>
      <c r="G132"/>
      <c r="H132"/>
      <c r="I132"/>
      <c r="J132"/>
      <c r="K132"/>
      <c r="L132"/>
      <c r="M132"/>
      <c r="N132"/>
      <c r="O132"/>
      <c r="P132"/>
      <c r="Q132"/>
      <c r="R132"/>
      <c r="S132"/>
      <c r="T132"/>
      <c r="U132"/>
      <c r="V132"/>
      <c r="W132"/>
      <c r="X132"/>
      <c r="Y132"/>
      <c r="Z132"/>
      <c r="AA132"/>
      <c r="AB132"/>
    </row>
    <row r="133" spans="1:28" x14ac:dyDescent="0.3">
      <c r="A133"/>
      <c r="B133"/>
      <c r="C133"/>
      <c r="D133"/>
      <c r="E133"/>
      <c r="F133"/>
      <c r="G133"/>
      <c r="H133"/>
      <c r="I133"/>
      <c r="J133"/>
      <c r="K133"/>
      <c r="L133"/>
      <c r="M133"/>
      <c r="N133"/>
      <c r="O133"/>
      <c r="P133"/>
      <c r="Q133"/>
      <c r="R133"/>
      <c r="S133"/>
      <c r="T133"/>
      <c r="U133"/>
      <c r="V133"/>
      <c r="W133"/>
      <c r="X133"/>
      <c r="Y133"/>
      <c r="Z133"/>
      <c r="AA133"/>
      <c r="AB133"/>
    </row>
    <row r="134" spans="1:28" x14ac:dyDescent="0.3">
      <c r="A134"/>
      <c r="B134"/>
      <c r="C134"/>
      <c r="D134"/>
      <c r="E134"/>
      <c r="F134"/>
      <c r="G134"/>
      <c r="H134"/>
      <c r="I134"/>
      <c r="J134"/>
      <c r="K134"/>
      <c r="L134"/>
      <c r="M134"/>
      <c r="N134"/>
      <c r="O134"/>
      <c r="P134"/>
      <c r="Q134"/>
      <c r="R134"/>
      <c r="S134"/>
      <c r="T134"/>
      <c r="U134"/>
      <c r="V134"/>
      <c r="W134"/>
      <c r="X134"/>
      <c r="Y134"/>
      <c r="Z134"/>
      <c r="AA134"/>
      <c r="AB134"/>
    </row>
    <row r="135" spans="1:28" x14ac:dyDescent="0.3">
      <c r="A135"/>
      <c r="B135"/>
      <c r="C135"/>
      <c r="D135"/>
      <c r="E135"/>
      <c r="F135"/>
      <c r="G135"/>
      <c r="H135"/>
      <c r="I135"/>
      <c r="J135"/>
      <c r="K135"/>
      <c r="L135"/>
      <c r="M135"/>
      <c r="N135"/>
      <c r="O135"/>
      <c r="P135"/>
      <c r="Q135"/>
      <c r="R135"/>
      <c r="S135"/>
      <c r="T135"/>
      <c r="U135"/>
      <c r="V135"/>
      <c r="W135"/>
      <c r="X135"/>
      <c r="Y135"/>
      <c r="Z135"/>
      <c r="AA135"/>
      <c r="AB135"/>
    </row>
    <row r="136" spans="1:28" x14ac:dyDescent="0.3">
      <c r="A136"/>
      <c r="B136"/>
      <c r="C136"/>
      <c r="D136"/>
      <c r="E136"/>
      <c r="F136"/>
      <c r="G136"/>
      <c r="H136"/>
      <c r="I136"/>
      <c r="J136"/>
      <c r="K136"/>
      <c r="L136"/>
      <c r="M136"/>
      <c r="N136"/>
    </row>
    <row r="137" spans="1:28" x14ac:dyDescent="0.3">
      <c r="A137"/>
      <c r="B137"/>
      <c r="C137"/>
      <c r="D137"/>
      <c r="E137"/>
      <c r="F137"/>
      <c r="G137"/>
      <c r="H137"/>
      <c r="I137"/>
      <c r="J137"/>
      <c r="K137"/>
      <c r="L137"/>
      <c r="M137"/>
      <c r="N137"/>
    </row>
    <row r="138" spans="1:28" x14ac:dyDescent="0.3">
      <c r="A138"/>
      <c r="B138"/>
      <c r="C138"/>
      <c r="D138"/>
      <c r="E138"/>
      <c r="F138"/>
      <c r="G138"/>
      <c r="H138"/>
      <c r="I138"/>
      <c r="J138"/>
      <c r="K138"/>
      <c r="L138"/>
      <c r="M138"/>
      <c r="N138"/>
    </row>
    <row r="139" spans="1:28" x14ac:dyDescent="0.3">
      <c r="A139"/>
      <c r="B139"/>
      <c r="C139"/>
      <c r="D139"/>
      <c r="E139"/>
      <c r="F139"/>
      <c r="G139"/>
      <c r="H139"/>
      <c r="I139"/>
      <c r="J139"/>
      <c r="K139"/>
      <c r="L139"/>
      <c r="M139"/>
      <c r="N139"/>
    </row>
    <row r="140" spans="1:28" x14ac:dyDescent="0.3">
      <c r="A140"/>
      <c r="B140"/>
      <c r="C140"/>
      <c r="D140"/>
      <c r="E140"/>
      <c r="F140"/>
      <c r="G140"/>
      <c r="H140"/>
      <c r="I140"/>
      <c r="J140"/>
      <c r="K140"/>
      <c r="L140"/>
      <c r="M140"/>
      <c r="N140"/>
    </row>
    <row r="141" spans="1:28" x14ac:dyDescent="0.3">
      <c r="A141"/>
      <c r="B141"/>
      <c r="C141"/>
      <c r="D141"/>
      <c r="E141"/>
      <c r="F141"/>
      <c r="G141"/>
      <c r="H141"/>
      <c r="I141"/>
      <c r="J141"/>
      <c r="K141"/>
      <c r="L141"/>
      <c r="M141"/>
      <c r="N141"/>
    </row>
    <row r="142" spans="1:28" x14ac:dyDescent="0.3">
      <c r="A142"/>
      <c r="B142"/>
      <c r="C142"/>
      <c r="D142"/>
      <c r="E142"/>
      <c r="F142"/>
      <c r="G142"/>
      <c r="H142"/>
      <c r="I142"/>
      <c r="J142"/>
      <c r="K142"/>
      <c r="L142"/>
      <c r="M142"/>
      <c r="N142"/>
    </row>
    <row r="143" spans="1:28" x14ac:dyDescent="0.3">
      <c r="A143"/>
      <c r="B143"/>
      <c r="C143"/>
      <c r="D143"/>
      <c r="E143"/>
      <c r="F143"/>
      <c r="G143"/>
      <c r="H143"/>
      <c r="I143"/>
      <c r="J143"/>
      <c r="K143"/>
      <c r="L143"/>
      <c r="M143"/>
      <c r="N143"/>
    </row>
    <row r="144" spans="1:28" x14ac:dyDescent="0.3">
      <c r="A144"/>
      <c r="B144"/>
      <c r="C144"/>
      <c r="D144"/>
      <c r="E144"/>
      <c r="F144"/>
      <c r="G144"/>
      <c r="H144"/>
      <c r="I144"/>
      <c r="J144"/>
      <c r="K144"/>
      <c r="L144"/>
      <c r="M144"/>
      <c r="N144"/>
    </row>
    <row r="145" spans="1:14" x14ac:dyDescent="0.3">
      <c r="A145"/>
      <c r="B145"/>
      <c r="C145"/>
      <c r="D145"/>
      <c r="E145"/>
      <c r="F145"/>
      <c r="G145"/>
      <c r="H145"/>
      <c r="I145"/>
      <c r="J145"/>
      <c r="K145"/>
      <c r="L145"/>
      <c r="M145"/>
      <c r="N145"/>
    </row>
    <row r="146" spans="1:14" x14ac:dyDescent="0.3">
      <c r="A146"/>
      <c r="B146"/>
      <c r="C146"/>
      <c r="D146"/>
      <c r="E146"/>
      <c r="F146"/>
      <c r="G146"/>
      <c r="H146"/>
      <c r="I146"/>
      <c r="J146"/>
      <c r="K146"/>
      <c r="L146"/>
      <c r="M146"/>
      <c r="N146"/>
    </row>
    <row r="147" spans="1:14" x14ac:dyDescent="0.3">
      <c r="A147"/>
      <c r="B147"/>
      <c r="C147"/>
      <c r="D147"/>
      <c r="E147"/>
      <c r="F147"/>
      <c r="G147"/>
      <c r="H147"/>
      <c r="I147"/>
      <c r="J147"/>
      <c r="K147"/>
      <c r="L147"/>
      <c r="M147"/>
      <c r="N147"/>
    </row>
    <row r="148" spans="1:14" x14ac:dyDescent="0.3">
      <c r="A148"/>
      <c r="B148"/>
      <c r="C148"/>
      <c r="D148"/>
      <c r="E148"/>
      <c r="F148"/>
      <c r="G148"/>
      <c r="H148"/>
      <c r="I148"/>
      <c r="J148"/>
      <c r="K148"/>
      <c r="L148"/>
      <c r="M148"/>
      <c r="N148"/>
    </row>
    <row r="149" spans="1:14" x14ac:dyDescent="0.3">
      <c r="A149"/>
      <c r="B149"/>
      <c r="C149"/>
      <c r="D149"/>
      <c r="E149"/>
      <c r="F149"/>
      <c r="G149"/>
      <c r="H149"/>
      <c r="I149"/>
      <c r="J149"/>
      <c r="K149"/>
      <c r="L149"/>
      <c r="M149"/>
      <c r="N149"/>
    </row>
    <row r="150" spans="1:14" x14ac:dyDescent="0.3">
      <c r="A150"/>
      <c r="B150"/>
      <c r="C150"/>
      <c r="D150"/>
      <c r="E150"/>
      <c r="F150"/>
      <c r="G150"/>
      <c r="H150"/>
      <c r="I150"/>
      <c r="J150"/>
      <c r="K150"/>
      <c r="L150"/>
      <c r="M150"/>
      <c r="N150"/>
    </row>
    <row r="151" spans="1:14" x14ac:dyDescent="0.3">
      <c r="A151"/>
      <c r="B151"/>
      <c r="C151"/>
      <c r="D151"/>
      <c r="E151"/>
      <c r="F151"/>
      <c r="G151"/>
      <c r="H151"/>
      <c r="I151"/>
      <c r="J151"/>
      <c r="K151"/>
      <c r="L151"/>
      <c r="M151"/>
      <c r="N151"/>
    </row>
    <row r="152" spans="1:14" x14ac:dyDescent="0.3">
      <c r="A152"/>
      <c r="B152"/>
      <c r="C152"/>
      <c r="D152"/>
      <c r="E152"/>
      <c r="F152"/>
      <c r="G152"/>
      <c r="H152"/>
      <c r="I152"/>
    </row>
    <row r="153" spans="1:14" x14ac:dyDescent="0.3">
      <c r="A153"/>
      <c r="B153"/>
      <c r="C153"/>
      <c r="D153"/>
      <c r="E153"/>
      <c r="F153"/>
      <c r="G153"/>
      <c r="H153"/>
      <c r="I153"/>
    </row>
    <row r="154" spans="1:14" x14ac:dyDescent="0.3">
      <c r="A154"/>
      <c r="B154"/>
      <c r="C154"/>
      <c r="D154"/>
      <c r="E154"/>
      <c r="F154"/>
      <c r="G154"/>
      <c r="H154"/>
      <c r="I154"/>
    </row>
    <row r="155" spans="1:14" x14ac:dyDescent="0.3">
      <c r="A155"/>
      <c r="B155"/>
      <c r="C155"/>
      <c r="D155"/>
      <c r="E155"/>
      <c r="F155"/>
      <c r="G155"/>
      <c r="H155"/>
      <c r="I155"/>
    </row>
    <row r="156" spans="1:14" x14ac:dyDescent="0.3">
      <c r="A156"/>
      <c r="B156"/>
      <c r="C156"/>
      <c r="D156"/>
      <c r="E156"/>
      <c r="F156"/>
      <c r="G156"/>
      <c r="H156"/>
      <c r="I156"/>
    </row>
    <row r="157" spans="1:14" x14ac:dyDescent="0.3">
      <c r="A157"/>
      <c r="B157"/>
      <c r="C157"/>
      <c r="D157"/>
      <c r="E157"/>
      <c r="F157"/>
      <c r="G157"/>
      <c r="H157"/>
      <c r="I157"/>
    </row>
    <row r="158" spans="1:14" x14ac:dyDescent="0.3">
      <c r="A158"/>
      <c r="B158"/>
      <c r="C158"/>
      <c r="D158"/>
      <c r="E158"/>
      <c r="F158"/>
      <c r="G158"/>
      <c r="H158"/>
      <c r="I158"/>
    </row>
    <row r="159" spans="1:14" x14ac:dyDescent="0.3">
      <c r="A159"/>
      <c r="B159"/>
      <c r="C159"/>
      <c r="D159"/>
      <c r="E159"/>
      <c r="F159"/>
      <c r="G159"/>
      <c r="H159"/>
      <c r="I159"/>
    </row>
    <row r="160" spans="1:14"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row r="169" spans="1:9" x14ac:dyDescent="0.3">
      <c r="A169"/>
      <c r="B169"/>
      <c r="C169"/>
      <c r="D169"/>
      <c r="E169"/>
      <c r="F169"/>
      <c r="G169"/>
      <c r="H169"/>
      <c r="I169"/>
    </row>
    <row r="170" spans="1:9" x14ac:dyDescent="0.3">
      <c r="A170"/>
      <c r="B170"/>
      <c r="C170"/>
      <c r="D170"/>
      <c r="E170"/>
      <c r="F170"/>
      <c r="G170"/>
      <c r="H170"/>
      <c r="I170"/>
    </row>
    <row r="171" spans="1:9" x14ac:dyDescent="0.3">
      <c r="A171"/>
      <c r="B171"/>
      <c r="C171"/>
      <c r="D171"/>
      <c r="E171"/>
      <c r="F171"/>
      <c r="G171"/>
      <c r="H171"/>
      <c r="I171"/>
    </row>
    <row r="172" spans="1:9" x14ac:dyDescent="0.3">
      <c r="A172"/>
      <c r="B172"/>
      <c r="C172"/>
      <c r="D172"/>
      <c r="E172"/>
      <c r="F172"/>
      <c r="G172"/>
      <c r="H172"/>
      <c r="I172"/>
    </row>
    <row r="173" spans="1:9" x14ac:dyDescent="0.3">
      <c r="A173"/>
      <c r="B173"/>
      <c r="C173"/>
      <c r="D173"/>
      <c r="E173"/>
      <c r="F173"/>
      <c r="G173"/>
      <c r="H173"/>
      <c r="I173"/>
    </row>
    <row r="174" spans="1:9" x14ac:dyDescent="0.3">
      <c r="A174"/>
      <c r="B174"/>
      <c r="C174"/>
      <c r="D174"/>
      <c r="E174"/>
      <c r="F174"/>
      <c r="G174"/>
      <c r="H174"/>
      <c r="I174"/>
    </row>
    <row r="175" spans="1:9" x14ac:dyDescent="0.3">
      <c r="A175"/>
      <c r="B175"/>
      <c r="C175"/>
      <c r="D175"/>
      <c r="E175"/>
      <c r="F175"/>
      <c r="G175"/>
      <c r="H175"/>
      <c r="I175"/>
    </row>
    <row r="176" spans="1:9"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row r="183" spans="1:9" x14ac:dyDescent="0.3">
      <c r="A183"/>
      <c r="B183"/>
      <c r="C183"/>
      <c r="D183"/>
      <c r="E183"/>
      <c r="F183"/>
      <c r="G183"/>
      <c r="H183"/>
      <c r="I183"/>
    </row>
    <row r="184" spans="1:9" x14ac:dyDescent="0.3">
      <c r="A184"/>
      <c r="B184"/>
      <c r="C184"/>
      <c r="D184"/>
      <c r="E184"/>
      <c r="F184"/>
      <c r="G184"/>
      <c r="H184"/>
      <c r="I184"/>
    </row>
    <row r="185" spans="1:9" x14ac:dyDescent="0.3">
      <c r="A185"/>
      <c r="B185"/>
      <c r="C185"/>
      <c r="D185"/>
      <c r="E185"/>
      <c r="F185"/>
      <c r="G185"/>
      <c r="H185"/>
      <c r="I185"/>
    </row>
    <row r="186" spans="1:9" x14ac:dyDescent="0.3">
      <c r="A186"/>
      <c r="B186"/>
      <c r="C186"/>
      <c r="D186"/>
      <c r="E186"/>
      <c r="F186"/>
      <c r="G186"/>
      <c r="H186"/>
      <c r="I186"/>
    </row>
    <row r="187" spans="1:9" x14ac:dyDescent="0.3">
      <c r="A187"/>
      <c r="B187"/>
      <c r="C187"/>
      <c r="D187"/>
      <c r="E187"/>
      <c r="F187"/>
      <c r="G187"/>
      <c r="H187"/>
      <c r="I187"/>
    </row>
    <row r="188" spans="1:9" x14ac:dyDescent="0.3">
      <c r="A188"/>
      <c r="B188"/>
      <c r="C188"/>
      <c r="D188"/>
      <c r="E188"/>
      <c r="F188"/>
      <c r="G188"/>
      <c r="H188"/>
      <c r="I188"/>
    </row>
  </sheetData>
  <mergeCells count="5">
    <mergeCell ref="H5:L5"/>
    <mergeCell ref="B6:C6"/>
    <mergeCell ref="I6:I7"/>
    <mergeCell ref="J6:J7"/>
    <mergeCell ref="H6:H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E691-7B7D-4DA4-8044-10E0107D64AE}">
  <dimension ref="A1:BW266"/>
  <sheetViews>
    <sheetView zoomScaleNormal="100" workbookViewId="0"/>
  </sheetViews>
  <sheetFormatPr defaultColWidth="9.109375" defaultRowHeight="15.6" x14ac:dyDescent="0.3"/>
  <cols>
    <col min="1" max="12" width="9.109375" style="3"/>
    <col min="13" max="13" width="9.109375" customWidth="1"/>
    <col min="76" max="16384" width="9.109375" style="3"/>
  </cols>
  <sheetData>
    <row r="1" spans="1:12" ht="15.75" customHeight="1" x14ac:dyDescent="0.35">
      <c r="A1" s="19" t="s">
        <v>17</v>
      </c>
      <c r="B1" s="20"/>
      <c r="C1" s="8" t="s">
        <v>8</v>
      </c>
      <c r="D1" s="20"/>
      <c r="E1" s="20"/>
      <c r="F1" s="20"/>
      <c r="G1" s="20"/>
      <c r="H1" s="20"/>
      <c r="I1" s="20"/>
      <c r="J1" s="20"/>
      <c r="K1" s="20"/>
      <c r="L1" s="21"/>
    </row>
    <row r="2" spans="1:12" ht="15.75" customHeight="1" x14ac:dyDescent="0.3">
      <c r="A2" s="24"/>
      <c r="B2" s="24"/>
      <c r="C2" s="24"/>
      <c r="D2" s="24"/>
      <c r="E2" s="24"/>
      <c r="F2" s="24"/>
      <c r="G2" s="24"/>
      <c r="H2" s="24"/>
      <c r="I2" s="23"/>
      <c r="J2" s="6"/>
      <c r="K2" s="6"/>
      <c r="L2" s="9"/>
    </row>
    <row r="3" spans="1:12" ht="30.75" customHeight="1" x14ac:dyDescent="0.3">
      <c r="A3" s="222" t="s">
        <v>76</v>
      </c>
      <c r="B3" s="222"/>
      <c r="C3" s="222"/>
      <c r="D3" s="222"/>
      <c r="E3" s="222"/>
      <c r="F3" s="222"/>
      <c r="G3" s="222"/>
      <c r="H3" s="222"/>
      <c r="I3" s="222"/>
      <c r="J3" s="222"/>
      <c r="K3" s="222"/>
      <c r="L3" s="222"/>
    </row>
    <row r="4" spans="1:12" ht="15.75" customHeight="1" x14ac:dyDescent="0.3">
      <c r="A4" s="24"/>
      <c r="B4" s="6"/>
      <c r="C4" s="6"/>
      <c r="D4" s="6"/>
      <c r="E4" s="6"/>
      <c r="F4" s="6"/>
      <c r="G4" s="6"/>
      <c r="H4" s="6"/>
      <c r="I4" s="6"/>
      <c r="J4" s="6"/>
      <c r="K4" s="6"/>
      <c r="L4" s="9"/>
    </row>
    <row r="5" spans="1:12" ht="15.75" customHeight="1" x14ac:dyDescent="0.3">
      <c r="A5" s="6"/>
      <c r="B5" s="18"/>
      <c r="C5" s="223" t="s">
        <v>5</v>
      </c>
      <c r="D5" s="223"/>
      <c r="E5" s="223"/>
      <c r="F5" s="223"/>
      <c r="G5" s="223"/>
      <c r="H5" s="223"/>
      <c r="I5" s="223"/>
      <c r="J5" s="6"/>
      <c r="K5" s="6"/>
      <c r="L5" s="9"/>
    </row>
    <row r="6" spans="1:12" ht="15.75" customHeight="1" x14ac:dyDescent="0.3">
      <c r="A6" s="6"/>
      <c r="B6" s="18" t="s">
        <v>3</v>
      </c>
      <c r="C6" s="17">
        <v>1</v>
      </c>
      <c r="D6" s="17">
        <v>2</v>
      </c>
      <c r="E6" s="17">
        <v>3</v>
      </c>
      <c r="F6" s="17">
        <v>4</v>
      </c>
      <c r="G6" s="17">
        <v>5</v>
      </c>
      <c r="H6" s="17">
        <v>6</v>
      </c>
      <c r="I6" s="17">
        <v>7</v>
      </c>
      <c r="J6" s="6"/>
      <c r="K6" s="6"/>
      <c r="L6" s="9"/>
    </row>
    <row r="7" spans="1:12" ht="15.75" customHeight="1" x14ac:dyDescent="0.3">
      <c r="A7" s="6"/>
      <c r="B7" s="17">
        <v>1</v>
      </c>
      <c r="C7" s="46">
        <v>6012</v>
      </c>
      <c r="D7" s="46">
        <v>8269</v>
      </c>
      <c r="E7" s="46">
        <v>11907</v>
      </c>
      <c r="F7" s="46">
        <v>12805</v>
      </c>
      <c r="G7" s="46">
        <v>15539</v>
      </c>
      <c r="H7" s="46">
        <v>17181</v>
      </c>
      <c r="I7" s="46">
        <v>20009</v>
      </c>
      <c r="J7" s="6"/>
      <c r="K7" s="6"/>
      <c r="L7" s="9"/>
    </row>
    <row r="8" spans="1:12" ht="15.75" customHeight="1" x14ac:dyDescent="0.3">
      <c r="A8" s="6"/>
      <c r="B8" s="17">
        <v>2</v>
      </c>
      <c r="C8" s="47">
        <v>106</v>
      </c>
      <c r="D8" s="46">
        <v>5285</v>
      </c>
      <c r="E8" s="46">
        <v>5396</v>
      </c>
      <c r="F8" s="46">
        <v>11666</v>
      </c>
      <c r="G8" s="46">
        <v>13782</v>
      </c>
      <c r="H8" s="46">
        <v>16599</v>
      </c>
      <c r="I8" s="47"/>
      <c r="J8" s="6"/>
      <c r="K8" s="6"/>
      <c r="L8" s="9"/>
    </row>
    <row r="9" spans="1:12" ht="15.75" customHeight="1" x14ac:dyDescent="0.3">
      <c r="A9" s="6"/>
      <c r="B9" s="17">
        <v>3</v>
      </c>
      <c r="C9" s="46">
        <v>4410</v>
      </c>
      <c r="D9" s="46">
        <v>8992</v>
      </c>
      <c r="E9" s="46">
        <v>14873</v>
      </c>
      <c r="F9" s="46">
        <v>16141</v>
      </c>
      <c r="G9" s="46">
        <v>19735</v>
      </c>
      <c r="H9" s="47"/>
      <c r="I9" s="47"/>
      <c r="J9" s="6"/>
      <c r="K9" s="6"/>
      <c r="L9" s="9"/>
    </row>
    <row r="10" spans="1:12" ht="15.75" customHeight="1" x14ac:dyDescent="0.3">
      <c r="A10" s="6"/>
      <c r="B10" s="17">
        <v>4</v>
      </c>
      <c r="C10" s="46">
        <v>4655</v>
      </c>
      <c r="D10" s="46">
        <v>11555</v>
      </c>
      <c r="E10" s="46">
        <v>14766</v>
      </c>
      <c r="F10" s="46">
        <v>21266</v>
      </c>
      <c r="G10" s="47"/>
      <c r="H10" s="47"/>
      <c r="I10" s="47"/>
      <c r="J10" s="6"/>
      <c r="K10" s="6"/>
      <c r="L10" s="9"/>
    </row>
    <row r="11" spans="1:12" ht="15.75" customHeight="1" x14ac:dyDescent="0.3">
      <c r="A11" s="6"/>
      <c r="B11" s="17">
        <v>5</v>
      </c>
      <c r="C11" s="46">
        <v>2092</v>
      </c>
      <c r="D11" s="46">
        <v>9565</v>
      </c>
      <c r="E11" s="46">
        <v>16836</v>
      </c>
      <c r="F11" s="47"/>
      <c r="G11" s="47"/>
      <c r="H11" s="47"/>
      <c r="I11" s="47"/>
      <c r="J11" s="6"/>
      <c r="K11" s="6"/>
      <c r="L11" s="9"/>
    </row>
    <row r="12" spans="1:12" ht="15.75" customHeight="1" x14ac:dyDescent="0.3">
      <c r="A12" s="6"/>
      <c r="B12" s="17">
        <v>6</v>
      </c>
      <c r="C12" s="46">
        <v>513</v>
      </c>
      <c r="D12" s="46">
        <v>6445</v>
      </c>
      <c r="E12" s="47"/>
      <c r="F12" s="47"/>
      <c r="G12" s="47"/>
      <c r="H12" s="47"/>
      <c r="I12" s="47"/>
      <c r="J12" s="6"/>
      <c r="K12" s="6"/>
      <c r="L12" s="9"/>
    </row>
    <row r="13" spans="1:12" ht="15.75" customHeight="1" x14ac:dyDescent="0.3">
      <c r="A13" s="6"/>
      <c r="B13" s="17">
        <v>7</v>
      </c>
      <c r="C13" s="46">
        <v>1557</v>
      </c>
      <c r="D13" s="47"/>
      <c r="E13" s="47"/>
      <c r="F13" s="47"/>
      <c r="G13" s="47"/>
      <c r="H13" s="47"/>
      <c r="I13" s="47"/>
      <c r="J13" s="6"/>
      <c r="K13" s="6"/>
      <c r="L13" s="9"/>
    </row>
    <row r="14" spans="1:12" ht="15.75" customHeight="1" x14ac:dyDescent="0.3">
      <c r="A14" s="6"/>
      <c r="B14" s="6"/>
      <c r="C14" s="6"/>
      <c r="D14" s="6"/>
      <c r="E14" s="6"/>
      <c r="F14" s="6"/>
      <c r="G14" s="6"/>
      <c r="H14" s="6"/>
      <c r="I14" s="6"/>
      <c r="J14" s="6"/>
      <c r="K14" s="6"/>
      <c r="L14" s="9"/>
    </row>
    <row r="15" spans="1:12" ht="15.75" customHeight="1" x14ac:dyDescent="0.3">
      <c r="A15" s="2" t="s">
        <v>21</v>
      </c>
      <c r="B15" s="2" t="s">
        <v>77</v>
      </c>
      <c r="C15" s="2"/>
      <c r="D15" s="2"/>
      <c r="E15" s="2"/>
      <c r="F15" s="2"/>
      <c r="G15" s="36"/>
      <c r="H15" s="36"/>
      <c r="I15" s="36"/>
      <c r="J15" s="36"/>
      <c r="K15" s="36"/>
      <c r="L15" s="37"/>
    </row>
    <row r="16" spans="1:12" ht="15.75" customHeight="1" x14ac:dyDescent="0.35">
      <c r="A16" s="8"/>
      <c r="B16" s="8" t="s">
        <v>22</v>
      </c>
      <c r="C16" s="8"/>
      <c r="D16" s="7"/>
      <c r="E16" s="7"/>
      <c r="F16" s="7"/>
      <c r="G16" s="7"/>
      <c r="H16" s="2"/>
      <c r="I16" s="2"/>
      <c r="J16" s="1"/>
      <c r="K16" s="36"/>
      <c r="L16" s="37"/>
    </row>
    <row r="17" spans="1:12" ht="15.75" customHeight="1" x14ac:dyDescent="0.3">
      <c r="A17"/>
      <c r="B17"/>
      <c r="C17"/>
      <c r="D17"/>
      <c r="E17"/>
      <c r="F17"/>
      <c r="G17"/>
      <c r="H17"/>
      <c r="I17"/>
      <c r="J17"/>
      <c r="K17"/>
      <c r="L17"/>
    </row>
    <row r="18" spans="1:12" ht="15.75" customHeight="1" x14ac:dyDescent="0.3">
      <c r="A18" s="140"/>
      <c r="B18" s="154" t="s">
        <v>212</v>
      </c>
      <c r="C18"/>
      <c r="D18"/>
      <c r="E18"/>
      <c r="F18"/>
      <c r="G18"/>
      <c r="H18"/>
      <c r="I18"/>
      <c r="J18"/>
      <c r="K18"/>
      <c r="L18"/>
    </row>
    <row r="19" spans="1:12" ht="15.75" customHeight="1" x14ac:dyDescent="0.3">
      <c r="A19"/>
      <c r="B19" s="154" t="s">
        <v>211</v>
      </c>
      <c r="C19"/>
      <c r="D19"/>
      <c r="E19"/>
      <c r="F19"/>
      <c r="G19"/>
      <c r="H19"/>
      <c r="I19"/>
      <c r="J19"/>
      <c r="K19"/>
      <c r="L19"/>
    </row>
    <row r="20" spans="1:12" ht="15.75" customHeight="1" x14ac:dyDescent="0.3">
      <c r="A20"/>
      <c r="B20" s="154"/>
      <c r="C20"/>
      <c r="D20"/>
      <c r="E20"/>
      <c r="F20"/>
      <c r="G20"/>
      <c r="H20"/>
      <c r="I20"/>
      <c r="J20"/>
      <c r="K20"/>
      <c r="L20"/>
    </row>
    <row r="21" spans="1:12" ht="15.75" customHeight="1" x14ac:dyDescent="0.3">
      <c r="A21" s="140"/>
      <c r="B21" s="154" t="s">
        <v>213</v>
      </c>
      <c r="C21"/>
      <c r="D21"/>
      <c r="E21"/>
      <c r="F21"/>
      <c r="G21"/>
      <c r="H21"/>
      <c r="I21"/>
      <c r="J21"/>
      <c r="K21"/>
      <c r="L21"/>
    </row>
    <row r="22" spans="1:12" ht="15.75" customHeight="1" x14ac:dyDescent="0.3">
      <c r="A22"/>
      <c r="B22" s="154"/>
      <c r="C22"/>
      <c r="D22"/>
      <c r="E22"/>
      <c r="F22"/>
      <c r="G22"/>
      <c r="H22"/>
      <c r="I22"/>
      <c r="J22"/>
      <c r="K22"/>
      <c r="L22"/>
    </row>
    <row r="23" spans="1:12" ht="15.75" customHeight="1" x14ac:dyDescent="0.3">
      <c r="A23" s="140"/>
      <c r="B23" s="154" t="s">
        <v>214</v>
      </c>
      <c r="C23"/>
      <c r="D23"/>
      <c r="E23"/>
      <c r="F23"/>
      <c r="G23"/>
      <c r="H23"/>
      <c r="I23"/>
      <c r="J23"/>
      <c r="K23"/>
      <c r="L23"/>
    </row>
    <row r="24" spans="1:12" ht="15.75" customHeight="1" x14ac:dyDescent="0.3">
      <c r="A24"/>
      <c r="B24" s="154" t="s">
        <v>215</v>
      </c>
      <c r="C24"/>
      <c r="D24"/>
      <c r="E24"/>
      <c r="F24"/>
      <c r="G24"/>
      <c r="H24"/>
      <c r="I24"/>
      <c r="J24"/>
      <c r="K24"/>
      <c r="L24"/>
    </row>
    <row r="25" spans="1:12" x14ac:dyDescent="0.3">
      <c r="A25"/>
      <c r="B25"/>
      <c r="C25"/>
      <c r="D25"/>
      <c r="E25"/>
      <c r="F25"/>
      <c r="G25"/>
      <c r="H25"/>
      <c r="I25"/>
      <c r="J25"/>
      <c r="K25"/>
      <c r="L25"/>
    </row>
    <row r="26" spans="1:12" ht="15.75" customHeight="1" x14ac:dyDescent="0.3">
      <c r="A26"/>
      <c r="B26"/>
      <c r="C26"/>
      <c r="D26"/>
      <c r="E26"/>
      <c r="F26"/>
      <c r="G26"/>
      <c r="H26"/>
      <c r="I26"/>
      <c r="J26"/>
      <c r="K26"/>
      <c r="L26"/>
    </row>
    <row r="27" spans="1:12" ht="15.75" customHeight="1" x14ac:dyDescent="0.3">
      <c r="A27" s="2" t="s">
        <v>0</v>
      </c>
      <c r="B27" s="2" t="s">
        <v>78</v>
      </c>
      <c r="C27" s="2"/>
      <c r="D27" s="2"/>
      <c r="E27" s="2"/>
      <c r="F27" s="2"/>
      <c r="G27" s="36"/>
      <c r="H27" s="36"/>
      <c r="I27" s="36"/>
      <c r="J27" s="36"/>
      <c r="K27" s="36"/>
      <c r="L27" s="37"/>
    </row>
    <row r="28" spans="1:12" ht="15.75" customHeight="1" x14ac:dyDescent="0.35">
      <c r="A28" s="8"/>
      <c r="B28" s="8" t="s">
        <v>22</v>
      </c>
      <c r="C28" s="8"/>
      <c r="D28" s="7"/>
      <c r="E28" s="7"/>
      <c r="F28" s="7"/>
      <c r="G28" s="7"/>
      <c r="H28" s="2"/>
      <c r="I28" s="2"/>
      <c r="J28" s="1"/>
      <c r="K28" s="36"/>
      <c r="L28" s="37"/>
    </row>
    <row r="29" spans="1:12" ht="15.75" customHeight="1" x14ac:dyDescent="0.35">
      <c r="A29" s="8"/>
      <c r="B29" s="8"/>
      <c r="C29" s="8"/>
      <c r="D29" s="7"/>
      <c r="E29" s="7"/>
      <c r="F29" s="7"/>
      <c r="G29" s="7"/>
      <c r="H29" s="2"/>
      <c r="I29" s="2"/>
      <c r="J29" s="1"/>
      <c r="K29" s="36"/>
      <c r="L29" s="37"/>
    </row>
    <row r="30" spans="1:12" ht="15.75" customHeight="1" x14ac:dyDescent="0.3">
      <c r="A30"/>
      <c r="B30" t="s">
        <v>287</v>
      </c>
      <c r="D30"/>
      <c r="E30"/>
      <c r="F30"/>
      <c r="G30"/>
      <c r="H30"/>
      <c r="I30"/>
      <c r="J30"/>
      <c r="K30"/>
      <c r="L30"/>
    </row>
    <row r="31" spans="1:12" ht="15.75" customHeight="1" x14ac:dyDescent="0.3">
      <c r="A31"/>
      <c r="B31"/>
      <c r="C31" s="162" t="str">
        <f>C6&amp;"-"&amp;D6</f>
        <v>1-2</v>
      </c>
      <c r="D31" s="162" t="str">
        <f t="shared" ref="D31:H31" si="0">D6&amp;"-"&amp;E6</f>
        <v>2-3</v>
      </c>
      <c r="E31" s="162" t="str">
        <f t="shared" si="0"/>
        <v>3-4</v>
      </c>
      <c r="F31" s="162" t="str">
        <f t="shared" si="0"/>
        <v>4-5</v>
      </c>
      <c r="G31" s="162" t="str">
        <f t="shared" si="0"/>
        <v>5-6</v>
      </c>
      <c r="H31" s="162" t="str">
        <f t="shared" si="0"/>
        <v>6-7</v>
      </c>
      <c r="I31"/>
      <c r="J31"/>
      <c r="K31"/>
      <c r="L31"/>
    </row>
    <row r="32" spans="1:12" ht="15.75" customHeight="1" x14ac:dyDescent="0.3">
      <c r="A32"/>
      <c r="B32">
        <f>B7</f>
        <v>1</v>
      </c>
      <c r="C32" s="196">
        <f t="shared" ref="C32:H32" si="1">D7/C7</f>
        <v>1.3754158349966734</v>
      </c>
      <c r="D32" s="196">
        <f t="shared" si="1"/>
        <v>1.4399564639013183</v>
      </c>
      <c r="E32" s="196">
        <f t="shared" si="1"/>
        <v>1.0754178214495675</v>
      </c>
      <c r="F32" s="196">
        <f t="shared" si="1"/>
        <v>1.2135103475204998</v>
      </c>
      <c r="G32" s="196">
        <f t="shared" si="1"/>
        <v>1.1056696055087201</v>
      </c>
      <c r="H32" s="196">
        <f t="shared" si="1"/>
        <v>1.1646004307083406</v>
      </c>
      <c r="I32"/>
      <c r="J32"/>
      <c r="K32"/>
      <c r="L32"/>
    </row>
    <row r="33" spans="1:12" ht="15.75" customHeight="1" x14ac:dyDescent="0.3">
      <c r="A33"/>
      <c r="B33">
        <f t="shared" ref="B33:B37" si="2">B8</f>
        <v>2</v>
      </c>
      <c r="C33" s="196">
        <f t="shared" ref="C33:D37" si="3">D8/C8</f>
        <v>49.858490566037737</v>
      </c>
      <c r="D33" s="196">
        <f t="shared" si="3"/>
        <v>1.0210028382213812</v>
      </c>
      <c r="E33" s="196">
        <f t="shared" ref="E33:F33" si="4">F8/E8</f>
        <v>2.1619718309859155</v>
      </c>
      <c r="F33" s="196">
        <f t="shared" si="4"/>
        <v>1.1813817932453283</v>
      </c>
      <c r="G33" s="196">
        <f t="shared" ref="G33" si="5">H8/G8</f>
        <v>1.2043970396168917</v>
      </c>
      <c r="H33" s="196"/>
      <c r="I33"/>
      <c r="J33"/>
      <c r="K33"/>
      <c r="L33"/>
    </row>
    <row r="34" spans="1:12" ht="15.75" customHeight="1" x14ac:dyDescent="0.3">
      <c r="A34" s="140"/>
      <c r="B34">
        <f t="shared" si="2"/>
        <v>3</v>
      </c>
      <c r="C34" s="196">
        <f t="shared" si="3"/>
        <v>2.0390022675736961</v>
      </c>
      <c r="D34" s="196">
        <f t="shared" si="3"/>
        <v>1.6540258007117439</v>
      </c>
      <c r="E34" s="196">
        <f t="shared" ref="E34:F34" si="6">F9/E9</f>
        <v>1.0852551603576952</v>
      </c>
      <c r="F34" s="196">
        <f t="shared" si="6"/>
        <v>1.2226627842141131</v>
      </c>
      <c r="G34" s="196"/>
      <c r="H34" s="196"/>
      <c r="I34"/>
      <c r="J34"/>
      <c r="K34"/>
      <c r="L34"/>
    </row>
    <row r="35" spans="1:12" ht="15.75" customHeight="1" x14ac:dyDescent="0.3">
      <c r="A35"/>
      <c r="B35">
        <f t="shared" si="2"/>
        <v>4</v>
      </c>
      <c r="C35" s="196">
        <f t="shared" si="3"/>
        <v>2.4822771213748656</v>
      </c>
      <c r="D35" s="196">
        <f t="shared" si="3"/>
        <v>1.2778883600173085</v>
      </c>
      <c r="E35" s="196">
        <f t="shared" ref="E35" si="7">F10/E10</f>
        <v>1.4402004605174048</v>
      </c>
      <c r="F35" s="196"/>
      <c r="G35" s="196"/>
      <c r="H35" s="196"/>
      <c r="I35"/>
      <c r="J35"/>
      <c r="K35"/>
      <c r="L35"/>
    </row>
    <row r="36" spans="1:12" ht="15.75" customHeight="1" x14ac:dyDescent="0.3">
      <c r="A36"/>
      <c r="B36">
        <f t="shared" si="2"/>
        <v>5</v>
      </c>
      <c r="C36" s="196">
        <f t="shared" si="3"/>
        <v>4.5721797323135753</v>
      </c>
      <c r="D36" s="196">
        <f t="shared" si="3"/>
        <v>1.7601672765290119</v>
      </c>
      <c r="E36" s="196"/>
      <c r="F36" s="196"/>
      <c r="G36" s="196"/>
      <c r="H36" s="196"/>
      <c r="I36"/>
      <c r="J36"/>
      <c r="K36"/>
      <c r="L36"/>
    </row>
    <row r="37" spans="1:12" ht="15.75" customHeight="1" x14ac:dyDescent="0.3">
      <c r="A37"/>
      <c r="B37">
        <f t="shared" si="2"/>
        <v>6</v>
      </c>
      <c r="C37" s="196">
        <f t="shared" si="3"/>
        <v>12.563352826510721</v>
      </c>
      <c r="D37" s="196"/>
      <c r="E37" s="196"/>
      <c r="F37" s="196"/>
      <c r="G37" s="196"/>
      <c r="H37" s="196"/>
      <c r="I37"/>
      <c r="J37"/>
      <c r="K37"/>
      <c r="L37"/>
    </row>
    <row r="38" spans="1:12" ht="15.75" customHeight="1" x14ac:dyDescent="0.3">
      <c r="A38"/>
      <c r="B38"/>
      <c r="C38"/>
      <c r="D38"/>
      <c r="E38"/>
      <c r="F38"/>
      <c r="G38"/>
      <c r="H38"/>
      <c r="I38"/>
      <c r="J38"/>
      <c r="K38"/>
      <c r="L38"/>
    </row>
    <row r="39" spans="1:12" ht="15.75" customHeight="1" x14ac:dyDescent="0.3">
      <c r="A39"/>
      <c r="B39" t="s">
        <v>225</v>
      </c>
      <c r="D39"/>
      <c r="E39"/>
      <c r="F39"/>
      <c r="G39"/>
      <c r="H39"/>
      <c r="I39"/>
      <c r="J39"/>
      <c r="K39"/>
      <c r="L39"/>
    </row>
    <row r="40" spans="1:12" ht="15.75" customHeight="1" x14ac:dyDescent="0.3">
      <c r="A40"/>
      <c r="B40" t="s">
        <v>280</v>
      </c>
      <c r="C40" s="198">
        <f>MEDIAN(C32:C37)</f>
        <v>3.5272284268442204</v>
      </c>
      <c r="D40" s="198">
        <f>MEDIAN(D32:D37)</f>
        <v>1.4399564639013183</v>
      </c>
      <c r="E40" s="198">
        <f t="shared" ref="E40:H40" si="8">MEDIAN(E32:E37)</f>
        <v>1.2627278104375499</v>
      </c>
      <c r="F40" s="198">
        <f t="shared" si="8"/>
        <v>1.2135103475204998</v>
      </c>
      <c r="G40" s="198">
        <f t="shared" si="8"/>
        <v>1.1550333225628058</v>
      </c>
      <c r="H40" s="198">
        <f t="shared" si="8"/>
        <v>1.1646004307083406</v>
      </c>
      <c r="I40"/>
      <c r="J40"/>
      <c r="K40"/>
      <c r="L40"/>
    </row>
    <row r="41" spans="1:12" ht="15.75" customHeight="1" x14ac:dyDescent="0.3">
      <c r="A41"/>
      <c r="B41" s="163"/>
      <c r="C41" s="162" t="s">
        <v>219</v>
      </c>
      <c r="D41" s="162" t="s">
        <v>220</v>
      </c>
      <c r="E41" s="162" t="s">
        <v>221</v>
      </c>
      <c r="F41" s="162" t="s">
        <v>222</v>
      </c>
      <c r="G41" s="162" t="s">
        <v>223</v>
      </c>
      <c r="H41" s="162" t="s">
        <v>224</v>
      </c>
      <c r="I41"/>
      <c r="J41"/>
      <c r="K41"/>
      <c r="L41"/>
    </row>
    <row r="42" spans="1:12" ht="15.75" customHeight="1" x14ac:dyDescent="0.3">
      <c r="A42"/>
      <c r="B42" s="162" t="s">
        <v>219</v>
      </c>
      <c r="C42" s="162" t="s">
        <v>216</v>
      </c>
      <c r="D42" s="162" t="s">
        <v>218</v>
      </c>
      <c r="E42" s="162" t="s">
        <v>216</v>
      </c>
      <c r="F42" s="162" t="s">
        <v>218</v>
      </c>
      <c r="G42" s="162" t="s">
        <v>216</v>
      </c>
      <c r="H42" s="162" t="s">
        <v>218</v>
      </c>
      <c r="I42"/>
      <c r="J42"/>
      <c r="K42"/>
      <c r="L42"/>
    </row>
    <row r="43" spans="1:12" ht="15.75" customHeight="1" x14ac:dyDescent="0.3">
      <c r="A43"/>
      <c r="B43" s="162" t="s">
        <v>220</v>
      </c>
      <c r="C43" s="162" t="s">
        <v>217</v>
      </c>
      <c r="D43" s="162" t="s">
        <v>216</v>
      </c>
      <c r="E43" s="162" t="s">
        <v>217</v>
      </c>
      <c r="F43" s="162" t="s">
        <v>216</v>
      </c>
      <c r="G43" s="162" t="s">
        <v>217</v>
      </c>
      <c r="H43" s="162"/>
      <c r="I43"/>
      <c r="J43"/>
      <c r="K43"/>
      <c r="L43"/>
    </row>
    <row r="44" spans="1:12" ht="15.75" customHeight="1" x14ac:dyDescent="0.3">
      <c r="A44" s="140"/>
      <c r="B44" s="162" t="s">
        <v>221</v>
      </c>
      <c r="C44" s="162" t="s">
        <v>216</v>
      </c>
      <c r="D44" s="162" t="s">
        <v>217</v>
      </c>
      <c r="E44" s="162" t="s">
        <v>216</v>
      </c>
      <c r="F44" s="162" t="s">
        <v>217</v>
      </c>
      <c r="G44" s="162"/>
      <c r="H44" s="162"/>
      <c r="I44"/>
      <c r="J44"/>
      <c r="K44"/>
      <c r="L44"/>
    </row>
    <row r="45" spans="1:12" ht="15.75" customHeight="1" x14ac:dyDescent="0.3">
      <c r="A45"/>
      <c r="B45" s="162" t="s">
        <v>222</v>
      </c>
      <c r="C45" s="162" t="s">
        <v>216</v>
      </c>
      <c r="D45" s="162" t="s">
        <v>216</v>
      </c>
      <c r="E45" s="162" t="s">
        <v>217</v>
      </c>
      <c r="F45" s="162"/>
      <c r="G45" s="162"/>
      <c r="H45" s="162"/>
      <c r="I45"/>
      <c r="J45"/>
      <c r="K45"/>
      <c r="L45"/>
    </row>
    <row r="46" spans="1:12" ht="15.75" customHeight="1" x14ac:dyDescent="0.3">
      <c r="A46"/>
      <c r="B46" s="162" t="s">
        <v>223</v>
      </c>
      <c r="C46" s="162" t="s">
        <v>217</v>
      </c>
      <c r="D46" s="162" t="s">
        <v>217</v>
      </c>
      <c r="E46" s="162"/>
      <c r="F46" s="162"/>
      <c r="G46" s="162"/>
      <c r="H46" s="162"/>
      <c r="I46"/>
      <c r="J46"/>
      <c r="K46"/>
      <c r="L46"/>
    </row>
    <row r="47" spans="1:12" ht="15.75" customHeight="1" x14ac:dyDescent="0.3">
      <c r="A47"/>
      <c r="B47" s="162" t="s">
        <v>224</v>
      </c>
      <c r="C47" s="162" t="s">
        <v>217</v>
      </c>
      <c r="D47" s="162"/>
      <c r="E47" s="162"/>
      <c r="F47" s="162"/>
      <c r="G47" s="162"/>
      <c r="H47" s="162"/>
      <c r="I47"/>
      <c r="J47"/>
      <c r="K47"/>
      <c r="L47"/>
    </row>
    <row r="48" spans="1:12" ht="15.75" customHeight="1" x14ac:dyDescent="0.3">
      <c r="A48"/>
      <c r="B48"/>
      <c r="C48"/>
      <c r="D48"/>
      <c r="E48"/>
      <c r="F48"/>
      <c r="G48"/>
      <c r="H48"/>
      <c r="I48"/>
      <c r="J48"/>
      <c r="K48"/>
      <c r="L48"/>
    </row>
    <row r="49" spans="1:12" ht="15.75" customHeight="1" x14ac:dyDescent="0.3">
      <c r="A49"/>
      <c r="B49" s="164" t="s">
        <v>288</v>
      </c>
      <c r="C49"/>
      <c r="D49"/>
      <c r="E49"/>
      <c r="F49"/>
      <c r="G49"/>
      <c r="H49"/>
      <c r="I49"/>
      <c r="J49"/>
      <c r="K49"/>
      <c r="L49"/>
    </row>
    <row r="50" spans="1:12" ht="15.75" customHeight="1" x14ac:dyDescent="0.3">
      <c r="A50"/>
      <c r="B50" s="164" t="s">
        <v>298</v>
      </c>
      <c r="C50"/>
      <c r="D50"/>
      <c r="E50"/>
      <c r="F50"/>
      <c r="G50"/>
      <c r="H50"/>
      <c r="I50"/>
      <c r="J50"/>
      <c r="K50"/>
      <c r="L50"/>
    </row>
    <row r="51" spans="1:12" ht="15.75" customHeight="1" x14ac:dyDescent="0.3">
      <c r="A51"/>
      <c r="B51" s="162" t="s">
        <v>289</v>
      </c>
      <c r="C51" s="162" t="s">
        <v>226</v>
      </c>
      <c r="D51" s="162" t="s">
        <v>227</v>
      </c>
      <c r="E51" s="162" t="s">
        <v>228</v>
      </c>
      <c r="F51"/>
      <c r="G51"/>
      <c r="H51"/>
      <c r="I51"/>
      <c r="J51"/>
      <c r="K51"/>
      <c r="L51"/>
    </row>
    <row r="52" spans="1:12" ht="15.75" customHeight="1" x14ac:dyDescent="0.3">
      <c r="A52"/>
      <c r="B52" s="162">
        <v>2</v>
      </c>
      <c r="C52" s="162">
        <v>0</v>
      </c>
      <c r="D52" s="162">
        <v>1</v>
      </c>
      <c r="E52" s="162">
        <f>MIN(C52:D52)</f>
        <v>0</v>
      </c>
      <c r="F52"/>
      <c r="G52"/>
      <c r="H52"/>
      <c r="I52"/>
      <c r="J52"/>
      <c r="K52"/>
      <c r="L52"/>
    </row>
    <row r="53" spans="1:12" ht="15.75" customHeight="1" x14ac:dyDescent="0.3">
      <c r="A53" s="140"/>
      <c r="B53" s="162">
        <v>3</v>
      </c>
      <c r="C53" s="162">
        <v>3</v>
      </c>
      <c r="D53" s="162">
        <v>0</v>
      </c>
      <c r="E53" s="162">
        <f t="shared" ref="E53:E56" si="9">MIN(C53:D53)</f>
        <v>0</v>
      </c>
      <c r="F53"/>
      <c r="G53"/>
      <c r="H53"/>
      <c r="I53"/>
      <c r="J53"/>
      <c r="K53"/>
      <c r="L53"/>
    </row>
    <row r="54" spans="1:12" ht="15.75" customHeight="1" x14ac:dyDescent="0.3">
      <c r="A54"/>
      <c r="B54" s="162">
        <v>4</v>
      </c>
      <c r="C54" s="162">
        <v>1</v>
      </c>
      <c r="D54" s="162">
        <v>2</v>
      </c>
      <c r="E54" s="162">
        <f t="shared" si="9"/>
        <v>1</v>
      </c>
      <c r="F54"/>
      <c r="G54"/>
      <c r="H54"/>
      <c r="I54"/>
      <c r="J54"/>
      <c r="K54"/>
      <c r="L54"/>
    </row>
    <row r="55" spans="1:12" ht="15.75" customHeight="1" x14ac:dyDescent="0.3">
      <c r="A55"/>
      <c r="B55" s="162">
        <v>5</v>
      </c>
      <c r="C55" s="162">
        <v>4</v>
      </c>
      <c r="D55" s="162">
        <v>1</v>
      </c>
      <c r="E55" s="162">
        <f t="shared" si="9"/>
        <v>1</v>
      </c>
      <c r="F55"/>
      <c r="G55"/>
      <c r="H55"/>
      <c r="I55"/>
      <c r="J55"/>
      <c r="K55"/>
      <c r="L55"/>
    </row>
    <row r="56" spans="1:12" ht="15.75" customHeight="1" x14ac:dyDescent="0.3">
      <c r="A56"/>
      <c r="B56" s="162">
        <v>6</v>
      </c>
      <c r="C56" s="162">
        <v>0</v>
      </c>
      <c r="D56" s="162">
        <v>5</v>
      </c>
      <c r="E56" s="162">
        <f t="shared" si="9"/>
        <v>0</v>
      </c>
      <c r="F56"/>
      <c r="G56"/>
      <c r="H56"/>
      <c r="I56"/>
      <c r="J56"/>
      <c r="K56"/>
      <c r="L56"/>
    </row>
    <row r="57" spans="1:12" ht="15.75" customHeight="1" x14ac:dyDescent="0.3">
      <c r="A57"/>
      <c r="B57"/>
      <c r="C57"/>
      <c r="D57"/>
      <c r="E57" s="165">
        <f>SUM(E52:E56)</f>
        <v>2</v>
      </c>
      <c r="F57"/>
      <c r="G57"/>
      <c r="H57"/>
      <c r="I57"/>
      <c r="J57"/>
      <c r="K57"/>
      <c r="L57"/>
    </row>
    <row r="58" spans="1:12" ht="15.75" customHeight="1" x14ac:dyDescent="0.3">
      <c r="A58"/>
      <c r="B58"/>
      <c r="C58"/>
      <c r="D58"/>
      <c r="E58"/>
      <c r="F58"/>
      <c r="G58"/>
      <c r="H58"/>
      <c r="I58"/>
      <c r="J58"/>
      <c r="K58"/>
      <c r="L58"/>
    </row>
    <row r="59" spans="1:12" ht="15.75" customHeight="1" x14ac:dyDescent="0.3">
      <c r="A59" s="2" t="s">
        <v>82</v>
      </c>
      <c r="B59" s="98"/>
      <c r="C59" s="98"/>
      <c r="D59" s="98"/>
      <c r="E59" s="98"/>
      <c r="F59" s="98"/>
      <c r="G59" s="98"/>
      <c r="H59" s="98"/>
      <c r="I59" s="98"/>
      <c r="J59" s="98"/>
      <c r="K59" s="98"/>
      <c r="L59" s="98"/>
    </row>
    <row r="60" spans="1:12" ht="15.75" customHeight="1" x14ac:dyDescent="0.3">
      <c r="A60" s="2" t="s">
        <v>81</v>
      </c>
      <c r="B60" s="98"/>
      <c r="C60" s="98"/>
      <c r="D60" s="98"/>
      <c r="E60" s="98"/>
      <c r="F60" s="98"/>
      <c r="G60" s="98"/>
      <c r="H60" s="98"/>
      <c r="I60" s="98"/>
      <c r="J60" s="98"/>
      <c r="K60" s="98"/>
      <c r="L60" s="98"/>
    </row>
    <row r="61" spans="1:12" ht="15.75" customHeight="1" x14ac:dyDescent="0.3">
      <c r="A61" s="98"/>
      <c r="B61" s="98"/>
      <c r="C61" s="98"/>
      <c r="D61" s="98"/>
      <c r="E61" s="98"/>
      <c r="F61" s="98"/>
      <c r="G61" s="98"/>
      <c r="H61" s="98"/>
      <c r="I61" s="98"/>
      <c r="J61" s="98"/>
      <c r="K61" s="98"/>
      <c r="L61" s="98"/>
    </row>
    <row r="62" spans="1:12" ht="15.75" customHeight="1" x14ac:dyDescent="0.3">
      <c r="A62" s="2" t="s">
        <v>1</v>
      </c>
      <c r="B62" s="2" t="s">
        <v>79</v>
      </c>
      <c r="C62" s="2"/>
      <c r="D62" s="2"/>
      <c r="E62" s="2"/>
      <c r="F62" s="2"/>
      <c r="G62" s="36"/>
      <c r="H62" s="36"/>
      <c r="I62" s="36"/>
      <c r="J62" s="36"/>
      <c r="K62" s="36"/>
      <c r="L62" s="37"/>
    </row>
    <row r="63" spans="1:12" ht="15.75" customHeight="1" x14ac:dyDescent="0.35">
      <c r="A63" s="8"/>
      <c r="B63" s="8" t="s">
        <v>22</v>
      </c>
      <c r="C63" s="8"/>
      <c r="D63" s="7"/>
      <c r="E63" s="7"/>
      <c r="F63" s="7"/>
      <c r="G63" s="7"/>
      <c r="H63" s="2"/>
      <c r="I63" s="2"/>
      <c r="J63" s="1"/>
      <c r="K63" s="36"/>
      <c r="L63" s="37"/>
    </row>
    <row r="64" spans="1:12" ht="15.75" customHeight="1" x14ac:dyDescent="0.3">
      <c r="A64"/>
      <c r="B64"/>
      <c r="C64"/>
      <c r="D64"/>
      <c r="E64"/>
      <c r="F64"/>
      <c r="G64"/>
      <c r="H64"/>
      <c r="I64"/>
      <c r="J64"/>
      <c r="K64"/>
      <c r="L64"/>
    </row>
    <row r="65" spans="1:12" ht="15.75" customHeight="1" x14ac:dyDescent="0.3">
      <c r="A65" s="140"/>
      <c r="B65" t="s">
        <v>229</v>
      </c>
      <c r="C65"/>
      <c r="D65"/>
      <c r="E65"/>
      <c r="F65"/>
      <c r="G65"/>
      <c r="H65"/>
      <c r="I65"/>
      <c r="J65"/>
      <c r="K65"/>
      <c r="L65"/>
    </row>
    <row r="66" spans="1:12" ht="15.75" customHeight="1" x14ac:dyDescent="0.3">
      <c r="A66"/>
      <c r="B66"/>
      <c r="C66"/>
      <c r="D66"/>
      <c r="E66"/>
      <c r="F66"/>
      <c r="G66"/>
      <c r="H66"/>
      <c r="I66"/>
      <c r="J66"/>
      <c r="K66"/>
      <c r="L66"/>
    </row>
    <row r="67" spans="1:12" ht="15.75" customHeight="1" x14ac:dyDescent="0.3">
      <c r="A67" s="2" t="s">
        <v>80</v>
      </c>
      <c r="B67" s="1"/>
      <c r="C67" s="1"/>
      <c r="D67" s="1"/>
      <c r="E67" s="1"/>
      <c r="F67" s="1"/>
      <c r="G67" s="1"/>
      <c r="H67" s="1"/>
      <c r="I67" s="1"/>
      <c r="J67" s="1"/>
      <c r="K67" s="1"/>
      <c r="L67" s="1"/>
    </row>
    <row r="68" spans="1:12" ht="15.75" customHeight="1" x14ac:dyDescent="0.3">
      <c r="A68" s="2" t="s">
        <v>168</v>
      </c>
      <c r="B68" s="1"/>
      <c r="C68" s="1"/>
      <c r="D68" s="1"/>
      <c r="E68" s="1"/>
      <c r="F68" s="1"/>
      <c r="G68" s="1"/>
      <c r="H68" s="1"/>
      <c r="I68" s="1"/>
      <c r="J68" s="1"/>
      <c r="K68" s="1"/>
      <c r="L68" s="1"/>
    </row>
    <row r="69" spans="1:12" ht="15.75" customHeight="1" x14ac:dyDescent="0.3">
      <c r="A69" s="1"/>
      <c r="B69" s="1"/>
      <c r="C69" s="1"/>
      <c r="D69" s="1"/>
      <c r="E69" s="1"/>
      <c r="F69" s="1"/>
      <c r="G69" s="1"/>
      <c r="H69" s="1"/>
      <c r="I69" s="1"/>
      <c r="J69" s="1"/>
      <c r="K69" s="1"/>
      <c r="L69" s="1"/>
    </row>
    <row r="70" spans="1:12" ht="15.75" customHeight="1" x14ac:dyDescent="0.3">
      <c r="A70" s="2" t="s">
        <v>2</v>
      </c>
      <c r="B70" s="2" t="s">
        <v>83</v>
      </c>
      <c r="C70" s="2"/>
      <c r="D70" s="2"/>
      <c r="E70" s="2"/>
      <c r="F70" s="2"/>
      <c r="G70" s="36"/>
      <c r="H70" s="36"/>
      <c r="I70" s="36"/>
      <c r="J70" s="36"/>
      <c r="K70" s="36"/>
      <c r="L70" s="37"/>
    </row>
    <row r="71" spans="1:12" ht="15.75" customHeight="1" x14ac:dyDescent="0.35">
      <c r="A71" s="8"/>
      <c r="B71" s="8" t="s">
        <v>22</v>
      </c>
      <c r="C71" s="8"/>
      <c r="D71" s="7"/>
      <c r="E71" s="7"/>
      <c r="F71" s="7"/>
      <c r="G71" s="7"/>
      <c r="H71" s="2"/>
      <c r="I71" s="2"/>
      <c r="J71" s="1"/>
      <c r="K71" s="36"/>
      <c r="L71" s="37"/>
    </row>
    <row r="72" spans="1:12" ht="15.75" customHeight="1" x14ac:dyDescent="0.3">
      <c r="A72"/>
      <c r="B72"/>
      <c r="C72"/>
      <c r="D72"/>
      <c r="E72"/>
      <c r="F72"/>
      <c r="G72"/>
      <c r="H72"/>
      <c r="I72"/>
      <c r="J72"/>
      <c r="K72"/>
      <c r="L72"/>
    </row>
    <row r="73" spans="1:12" ht="15.75" customHeight="1" x14ac:dyDescent="0.3">
      <c r="A73"/>
      <c r="B73" t="s">
        <v>230</v>
      </c>
      <c r="C73"/>
      <c r="D73"/>
      <c r="E73"/>
      <c r="F73"/>
      <c r="G73"/>
      <c r="H73"/>
      <c r="I73"/>
      <c r="J73"/>
      <c r="K73"/>
      <c r="L73"/>
    </row>
    <row r="74" spans="1:12" ht="15.75" customHeight="1" x14ac:dyDescent="0.3">
      <c r="A74"/>
      <c r="B74"/>
      <c r="C74" s="162">
        <v>1</v>
      </c>
      <c r="D74" s="162">
        <v>2</v>
      </c>
      <c r="E74" s="162">
        <v>3</v>
      </c>
      <c r="F74" s="162">
        <v>4</v>
      </c>
      <c r="G74" s="162">
        <v>5</v>
      </c>
      <c r="H74" s="162">
        <v>6</v>
      </c>
      <c r="I74" s="162">
        <v>7</v>
      </c>
      <c r="J74"/>
      <c r="K74"/>
      <c r="L74"/>
    </row>
    <row r="75" spans="1:12" ht="15.75" customHeight="1" x14ac:dyDescent="0.3">
      <c r="A75"/>
      <c r="B75">
        <v>1</v>
      </c>
      <c r="C75" s="166">
        <f t="shared" ref="C75:C81" si="10">C7</f>
        <v>6012</v>
      </c>
      <c r="D75" s="166">
        <f t="shared" ref="D75:I75" si="11">D7-C7</f>
        <v>2257</v>
      </c>
      <c r="E75" s="166">
        <f t="shared" si="11"/>
        <v>3638</v>
      </c>
      <c r="F75" s="166">
        <f t="shared" si="11"/>
        <v>898</v>
      </c>
      <c r="G75" s="166">
        <f t="shared" si="11"/>
        <v>2734</v>
      </c>
      <c r="H75" s="166">
        <f t="shared" si="11"/>
        <v>1642</v>
      </c>
      <c r="I75" s="166">
        <f t="shared" si="11"/>
        <v>2828</v>
      </c>
      <c r="J75"/>
      <c r="K75"/>
      <c r="L75"/>
    </row>
    <row r="76" spans="1:12" ht="15.75" customHeight="1" x14ac:dyDescent="0.3">
      <c r="A76"/>
      <c r="B76">
        <v>2</v>
      </c>
      <c r="C76" s="166">
        <f t="shared" si="10"/>
        <v>106</v>
      </c>
      <c r="D76" s="166">
        <f t="shared" ref="D76:E79" si="12">D8-C8</f>
        <v>5179</v>
      </c>
      <c r="E76" s="166">
        <f t="shared" si="12"/>
        <v>111</v>
      </c>
      <c r="F76" s="166">
        <f t="shared" ref="F76:G76" si="13">F8-E8</f>
        <v>6270</v>
      </c>
      <c r="G76" s="166">
        <f t="shared" si="13"/>
        <v>2116</v>
      </c>
      <c r="H76" s="166">
        <f t="shared" ref="H76" si="14">H8-G8</f>
        <v>2817</v>
      </c>
      <c r="I76"/>
      <c r="J76"/>
      <c r="K76"/>
      <c r="L76"/>
    </row>
    <row r="77" spans="1:12" ht="15.75" customHeight="1" x14ac:dyDescent="0.3">
      <c r="A77"/>
      <c r="B77">
        <v>3</v>
      </c>
      <c r="C77" s="166">
        <f t="shared" si="10"/>
        <v>4410</v>
      </c>
      <c r="D77" s="166">
        <f t="shared" si="12"/>
        <v>4582</v>
      </c>
      <c r="E77" s="166">
        <f t="shared" si="12"/>
        <v>5881</v>
      </c>
      <c r="F77" s="166">
        <f t="shared" ref="F77:G77" si="15">F9-E9</f>
        <v>1268</v>
      </c>
      <c r="G77" s="166">
        <f t="shared" si="15"/>
        <v>3594</v>
      </c>
      <c r="H77"/>
      <c r="I77"/>
      <c r="J77"/>
      <c r="K77"/>
      <c r="L77"/>
    </row>
    <row r="78" spans="1:12" ht="15.75" customHeight="1" x14ac:dyDescent="0.3">
      <c r="A78" s="140"/>
      <c r="B78">
        <v>4</v>
      </c>
      <c r="C78" s="166">
        <f t="shared" si="10"/>
        <v>4655</v>
      </c>
      <c r="D78" s="166">
        <f t="shared" si="12"/>
        <v>6900</v>
      </c>
      <c r="E78" s="166">
        <f t="shared" si="12"/>
        <v>3211</v>
      </c>
      <c r="F78" s="166">
        <f t="shared" ref="F78" si="16">F10-E10</f>
        <v>6500</v>
      </c>
      <c r="G78"/>
      <c r="H78"/>
      <c r="I78"/>
      <c r="J78"/>
      <c r="K78"/>
      <c r="L78"/>
    </row>
    <row r="79" spans="1:12" ht="15.75" customHeight="1" x14ac:dyDescent="0.3">
      <c r="A79"/>
      <c r="B79">
        <v>5</v>
      </c>
      <c r="C79" s="166">
        <f t="shared" si="10"/>
        <v>2092</v>
      </c>
      <c r="D79" s="166">
        <f t="shared" si="12"/>
        <v>7473</v>
      </c>
      <c r="E79" s="166">
        <f t="shared" si="12"/>
        <v>7271</v>
      </c>
      <c r="F79"/>
      <c r="G79"/>
      <c r="H79"/>
      <c r="I79"/>
      <c r="J79"/>
      <c r="K79"/>
      <c r="L79"/>
    </row>
    <row r="80" spans="1:12" ht="15.75" customHeight="1" x14ac:dyDescent="0.3">
      <c r="A80"/>
      <c r="B80">
        <v>6</v>
      </c>
      <c r="C80" s="166">
        <f t="shared" si="10"/>
        <v>513</v>
      </c>
      <c r="D80" s="166">
        <f>D12-C12</f>
        <v>5932</v>
      </c>
      <c r="E80"/>
      <c r="F80"/>
      <c r="G80"/>
      <c r="H80"/>
      <c r="I80"/>
      <c r="J80"/>
      <c r="K80"/>
      <c r="L80"/>
    </row>
    <row r="81" spans="1:12" ht="15.75" customHeight="1" x14ac:dyDescent="0.3">
      <c r="A81"/>
      <c r="B81">
        <v>7</v>
      </c>
      <c r="C81" s="166">
        <f t="shared" si="10"/>
        <v>1557</v>
      </c>
      <c r="D81"/>
      <c r="E81"/>
      <c r="F81"/>
      <c r="G81"/>
      <c r="H81"/>
      <c r="I81"/>
      <c r="J81"/>
      <c r="K81"/>
      <c r="L81"/>
    </row>
    <row r="82" spans="1:12" ht="15.75" customHeight="1" x14ac:dyDescent="0.3">
      <c r="A82"/>
      <c r="B82"/>
      <c r="C82"/>
      <c r="D82"/>
      <c r="E82"/>
      <c r="F82"/>
      <c r="G82"/>
      <c r="H82"/>
      <c r="I82"/>
      <c r="J82"/>
      <c r="K82"/>
      <c r="L82"/>
    </row>
    <row r="83" spans="1:12" ht="15.75" customHeight="1" x14ac:dyDescent="0.3">
      <c r="A83"/>
      <c r="B83" t="s">
        <v>231</v>
      </c>
      <c r="C83">
        <v>1</v>
      </c>
      <c r="D83">
        <v>2</v>
      </c>
      <c r="E83">
        <v>3</v>
      </c>
      <c r="F83">
        <v>4</v>
      </c>
      <c r="G83">
        <v>5</v>
      </c>
      <c r="H83">
        <v>6</v>
      </c>
      <c r="I83">
        <v>7</v>
      </c>
      <c r="J83"/>
      <c r="K83"/>
      <c r="L83"/>
    </row>
    <row r="84" spans="1:12" ht="15.75" customHeight="1" x14ac:dyDescent="0.3">
      <c r="A84" s="140"/>
      <c r="B84" t="s">
        <v>299</v>
      </c>
      <c r="C84" s="167">
        <f>AVERAGE(C75:C81)</f>
        <v>2763.5714285714284</v>
      </c>
      <c r="D84" s="167">
        <f t="shared" ref="D84:I84" si="17">AVERAGE(D75:D81)</f>
        <v>5387.166666666667</v>
      </c>
      <c r="E84" s="167">
        <f t="shared" si="17"/>
        <v>4022.4</v>
      </c>
      <c r="F84" s="167">
        <f t="shared" si="17"/>
        <v>3734</v>
      </c>
      <c r="G84" s="167">
        <f t="shared" si="17"/>
        <v>2814.6666666666665</v>
      </c>
      <c r="H84" s="167">
        <f t="shared" si="17"/>
        <v>2229.5</v>
      </c>
      <c r="I84" s="167">
        <f t="shared" si="17"/>
        <v>2828</v>
      </c>
      <c r="J84"/>
      <c r="K84"/>
      <c r="L84"/>
    </row>
    <row r="85" spans="1:12" x14ac:dyDescent="0.3">
      <c r="A85"/>
      <c r="B85"/>
      <c r="C85"/>
      <c r="D85"/>
      <c r="E85"/>
      <c r="F85"/>
      <c r="G85"/>
      <c r="H85"/>
      <c r="I85"/>
      <c r="J85"/>
      <c r="K85"/>
      <c r="L85"/>
    </row>
    <row r="86" spans="1:12" x14ac:dyDescent="0.3">
      <c r="A86" s="2" t="s">
        <v>7</v>
      </c>
      <c r="B86" s="2" t="s">
        <v>159</v>
      </c>
      <c r="C86" s="2"/>
      <c r="D86" s="2"/>
      <c r="E86" s="2"/>
      <c r="F86" s="2"/>
      <c r="G86" s="36"/>
      <c r="H86" s="36"/>
      <c r="I86" s="36"/>
      <c r="J86" s="36"/>
      <c r="K86" s="36"/>
      <c r="L86" s="37"/>
    </row>
    <row r="87" spans="1:12" ht="16.2" x14ac:dyDescent="0.35">
      <c r="A87" s="8"/>
      <c r="B87" s="8" t="s">
        <v>22</v>
      </c>
      <c r="C87" s="8"/>
      <c r="D87" s="7"/>
      <c r="E87" s="7"/>
      <c r="F87" s="7"/>
      <c r="G87" s="7"/>
      <c r="H87" s="2"/>
      <c r="I87" s="2"/>
      <c r="J87" s="1"/>
      <c r="K87" s="36"/>
      <c r="L87" s="37"/>
    </row>
    <row r="88" spans="1:12" x14ac:dyDescent="0.3">
      <c r="A88"/>
      <c r="B88"/>
      <c r="C88"/>
      <c r="D88"/>
      <c r="E88"/>
      <c r="F88"/>
      <c r="G88"/>
      <c r="H88"/>
      <c r="I88"/>
      <c r="J88"/>
      <c r="K88"/>
      <c r="L88"/>
    </row>
    <row r="89" spans="1:12" x14ac:dyDescent="0.3">
      <c r="A89" s="140"/>
      <c r="B89" s="167">
        <f>SUM(D84:I84)</f>
        <v>21015.733333333334</v>
      </c>
      <c r="C89"/>
      <c r="D89"/>
      <c r="E89"/>
      <c r="F89"/>
      <c r="G89"/>
      <c r="H89"/>
      <c r="I89"/>
      <c r="J89"/>
      <c r="K89"/>
      <c r="L89"/>
    </row>
    <row r="90" spans="1:12" x14ac:dyDescent="0.3">
      <c r="A90"/>
      <c r="B90"/>
      <c r="C90"/>
      <c r="D90"/>
      <c r="E90"/>
      <c r="F90"/>
      <c r="G90"/>
      <c r="H90"/>
      <c r="I90"/>
      <c r="J90"/>
      <c r="K90"/>
      <c r="L90"/>
    </row>
    <row r="91" spans="1:12" x14ac:dyDescent="0.3">
      <c r="A91" s="2" t="s">
        <v>158</v>
      </c>
      <c r="B91" s="1"/>
      <c r="C91" s="1"/>
      <c r="D91" s="1"/>
      <c r="E91" s="1"/>
      <c r="F91" s="1"/>
      <c r="G91" s="1"/>
      <c r="H91" s="1"/>
      <c r="I91" s="1"/>
      <c r="J91" s="1"/>
      <c r="K91" s="1"/>
      <c r="L91" s="1"/>
    </row>
    <row r="92" spans="1:12" x14ac:dyDescent="0.3">
      <c r="A92" s="2" t="s">
        <v>160</v>
      </c>
      <c r="B92" s="1"/>
      <c r="C92" s="1"/>
      <c r="D92" s="1"/>
      <c r="E92" s="1"/>
      <c r="F92" s="1"/>
      <c r="G92" s="1"/>
      <c r="H92" s="1"/>
      <c r="I92" s="1"/>
      <c r="J92" s="1"/>
      <c r="K92" s="1"/>
      <c r="L92" s="1"/>
    </row>
    <row r="93" spans="1:12" x14ac:dyDescent="0.3">
      <c r="A93" s="1"/>
      <c r="B93" s="1"/>
      <c r="C93" s="1"/>
      <c r="D93" s="1"/>
      <c r="E93" s="1"/>
      <c r="F93" s="1"/>
      <c r="G93" s="1"/>
      <c r="H93" s="1"/>
      <c r="I93" s="1"/>
      <c r="J93" s="1"/>
      <c r="K93" s="1"/>
      <c r="L93" s="1"/>
    </row>
    <row r="94" spans="1:12" x14ac:dyDescent="0.3">
      <c r="A94" s="2" t="s">
        <v>84</v>
      </c>
      <c r="B94" s="2" t="s">
        <v>170</v>
      </c>
      <c r="C94" s="2"/>
      <c r="D94" s="2"/>
      <c r="E94" s="2"/>
      <c r="F94" s="2"/>
      <c r="G94" s="36"/>
      <c r="H94" s="36"/>
      <c r="I94" s="36"/>
      <c r="J94" s="36"/>
      <c r="K94" s="36"/>
      <c r="L94" s="37"/>
    </row>
    <row r="95" spans="1:12" x14ac:dyDescent="0.3">
      <c r="A95" s="2"/>
      <c r="B95" s="2" t="s">
        <v>85</v>
      </c>
      <c r="C95" s="2"/>
      <c r="D95" s="2"/>
      <c r="E95" s="2"/>
      <c r="F95" s="2"/>
      <c r="G95" s="36"/>
      <c r="H95" s="36"/>
      <c r="I95" s="36"/>
      <c r="J95" s="36"/>
      <c r="K95" s="36"/>
      <c r="L95" s="37"/>
    </row>
    <row r="96" spans="1:12" x14ac:dyDescent="0.3">
      <c r="A96" s="2"/>
      <c r="B96" s="2" t="s">
        <v>86</v>
      </c>
      <c r="C96" s="2"/>
      <c r="D96" s="2"/>
      <c r="E96" s="2"/>
      <c r="F96" s="2"/>
      <c r="G96" s="36"/>
      <c r="H96" s="36"/>
      <c r="I96" s="36"/>
      <c r="J96" s="36"/>
      <c r="K96" s="36"/>
      <c r="L96" s="37"/>
    </row>
    <row r="97" spans="1:21" x14ac:dyDescent="0.3">
      <c r="A97" s="2"/>
      <c r="B97" s="2" t="s">
        <v>161</v>
      </c>
      <c r="C97" s="2"/>
      <c r="D97" s="2"/>
      <c r="E97" s="2"/>
      <c r="F97" s="2"/>
      <c r="G97" s="36"/>
      <c r="H97" s="36"/>
      <c r="I97" s="36"/>
      <c r="J97" s="36"/>
      <c r="K97" s="36"/>
      <c r="L97" s="37"/>
    </row>
    <row r="98" spans="1:21" ht="16.2" x14ac:dyDescent="0.35">
      <c r="A98" s="8"/>
      <c r="B98" s="8" t="s">
        <v>22</v>
      </c>
      <c r="C98" s="8"/>
      <c r="D98" s="7"/>
      <c r="E98" s="7"/>
      <c r="F98" s="7"/>
      <c r="G98" s="7"/>
      <c r="H98" s="2"/>
      <c r="I98" s="2"/>
      <c r="J98" s="1"/>
      <c r="K98" s="36"/>
      <c r="L98" s="37"/>
    </row>
    <row r="99" spans="1:21" s="145" customFormat="1" ht="14.4" x14ac:dyDescent="0.3">
      <c r="N99"/>
      <c r="O99"/>
      <c r="P99"/>
      <c r="Q99"/>
      <c r="R99"/>
      <c r="S99"/>
      <c r="T99"/>
      <c r="U99"/>
    </row>
    <row r="100" spans="1:21" s="145" customFormat="1" ht="14.4" x14ac:dyDescent="0.3">
      <c r="A100" s="145" t="s">
        <v>234</v>
      </c>
      <c r="B100" s="158" t="s">
        <v>300</v>
      </c>
      <c r="C100" s="146">
        <v>1</v>
      </c>
      <c r="D100" s="146">
        <v>2</v>
      </c>
      <c r="E100" s="146">
        <v>3</v>
      </c>
      <c r="F100" s="146">
        <v>4</v>
      </c>
      <c r="G100" s="146">
        <v>5</v>
      </c>
      <c r="H100" s="146">
        <v>6</v>
      </c>
      <c r="I100" s="146">
        <v>7</v>
      </c>
      <c r="J100" s="146">
        <v>8</v>
      </c>
      <c r="N100"/>
      <c r="O100"/>
      <c r="P100"/>
      <c r="Q100"/>
      <c r="R100"/>
      <c r="S100"/>
      <c r="T100"/>
      <c r="U100"/>
    </row>
    <row r="101" spans="1:21" s="145" customFormat="1" ht="14.4" x14ac:dyDescent="0.3">
      <c r="A101" s="145">
        <v>0</v>
      </c>
      <c r="B101" s="199" t="s">
        <v>232</v>
      </c>
      <c r="C101" s="169">
        <f>C84</f>
        <v>2763.5714285714284</v>
      </c>
      <c r="D101" s="169">
        <f t="shared" ref="D101:I101" si="18">D84</f>
        <v>5387.166666666667</v>
      </c>
      <c r="E101" s="169">
        <f t="shared" si="18"/>
        <v>4022.4</v>
      </c>
      <c r="F101" s="169">
        <f t="shared" si="18"/>
        <v>3734</v>
      </c>
      <c r="G101" s="169">
        <f t="shared" si="18"/>
        <v>2814.6666666666665</v>
      </c>
      <c r="H101" s="169">
        <f t="shared" si="18"/>
        <v>2229.5</v>
      </c>
      <c r="I101" s="169">
        <f t="shared" si="18"/>
        <v>2828</v>
      </c>
      <c r="K101" s="140"/>
      <c r="N101"/>
      <c r="O101"/>
      <c r="P101"/>
      <c r="Q101"/>
      <c r="R101"/>
      <c r="S101"/>
      <c r="T101"/>
      <c r="U101"/>
    </row>
    <row r="102" spans="1:21" s="145" customFormat="1" ht="14.4" x14ac:dyDescent="0.3">
      <c r="A102" s="145">
        <v>0</v>
      </c>
      <c r="B102" s="199" t="s">
        <v>233</v>
      </c>
      <c r="C102" s="169"/>
      <c r="D102" s="170">
        <f>+($C101*$C$75)/SUMPRODUCT($C101:C101,$C101:C101)</f>
        <v>2.1754458516412511</v>
      </c>
      <c r="E102" s="170">
        <f>+($C101*$C$76+$D101*$D$75)/SUMPRODUCT($C101:D101,$C101:D101)</f>
        <v>0.33966585318558223</v>
      </c>
      <c r="F102" s="170">
        <f>+($C101*$C$77+$D101*$D$76+$E101*$E$75)/SUMPRODUCT($C101:E101,$C101:E101)</f>
        <v>1.0356251699162797</v>
      </c>
      <c r="G102" s="170">
        <f>+($C101*$C$78+$D101*$D$77+$E101*$E$76+$F101*$F$75)/SUMPRODUCT($C101:F101,$C101:F101)</f>
        <v>0.61915551840714134</v>
      </c>
      <c r="H102" s="170">
        <f>+($C101*$C$79+$D101*$D$78+$E101*$E$77+$F101*$F$76+$G101*$G$75)/SUMPRODUCT($C101:G101,$C101:G101)</f>
        <v>1.308048425850439</v>
      </c>
      <c r="I102" s="170">
        <f>+($C101*$C$80+$D101*$D$79+$E101*$E$78+$F101*$F$77+$G101*$G$76+$H101*$H$75)/SUMPRODUCT($C101:H101,$C101:H101)</f>
        <v>0.86531367961863559</v>
      </c>
      <c r="J102" s="145">
        <v>1</v>
      </c>
      <c r="K102" s="140"/>
      <c r="N102"/>
      <c r="O102"/>
      <c r="P102"/>
      <c r="Q102"/>
      <c r="R102"/>
      <c r="S102"/>
      <c r="T102"/>
      <c r="U102"/>
    </row>
    <row r="103" spans="1:21" s="145" customFormat="1" ht="14.4" x14ac:dyDescent="0.3">
      <c r="A103" s="145">
        <f t="shared" ref="A103:A128" si="19">A101+1</f>
        <v>1</v>
      </c>
      <c r="B103" s="199" t="s">
        <v>232</v>
      </c>
      <c r="C103" s="169">
        <f>MMULT(D102:$J102,C$75:C$81)/SUMPRODUCT(D102:$J102,D102:$J102)</f>
        <v>2591.4093599341313</v>
      </c>
      <c r="D103" s="169">
        <f>MMULT(E102:$J102,D$75:D$80)/SUMPRODUCT(E102:$J102,E102:$J102)</f>
        <v>6040.7664331221004</v>
      </c>
      <c r="E103" s="169">
        <f>MMULT(F102:$J102,E$75:E$79)/SUMPRODUCT(F102:$J102,F102:$J102)</f>
        <v>4389.7687736276866</v>
      </c>
      <c r="F103" s="169">
        <f>MMULT(G102:$J102,F$75:F$78)/SUMPRODUCT(G102:$J102,G102:$J102)</f>
        <v>4255.5832388719527</v>
      </c>
      <c r="G103" s="169">
        <f>MMULT(H102:$J102,G$75:G$77)/SUMPRODUCT(H102:$J102,H102:$J102)</f>
        <v>2601.6868739023598</v>
      </c>
      <c r="H103" s="169">
        <f>MMULT(I102:$J102,H$75:H$76)/SUMPRODUCT(I102:$J102,I102:$J102)</f>
        <v>2423.3321020928338</v>
      </c>
      <c r="I103" s="169">
        <f>MMULT(J102:$J102,I$75:I$75)/SUMPRODUCT(J102:$J102,J102:$J102)</f>
        <v>2828</v>
      </c>
      <c r="K103" s="140"/>
      <c r="N103"/>
      <c r="O103"/>
      <c r="P103"/>
      <c r="Q103"/>
      <c r="R103"/>
      <c r="S103"/>
      <c r="T103"/>
      <c r="U103"/>
    </row>
    <row r="104" spans="1:21" s="145" customFormat="1" ht="14.4" x14ac:dyDescent="0.3">
      <c r="A104" s="145">
        <f t="shared" si="19"/>
        <v>1</v>
      </c>
      <c r="B104" s="199" t="s">
        <v>233</v>
      </c>
      <c r="C104" s="169"/>
      <c r="D104" s="170">
        <f>+($C103*$C$75)/SUMPRODUCT($C103:C103,$C103:C103)</f>
        <v>2.3199730976324071</v>
      </c>
      <c r="E104" s="170">
        <f>+($C103*$C$76+$D103*$D$75)/SUMPRODUCT($C103:D103,$C103:D103)</f>
        <v>0.32191397094336915</v>
      </c>
      <c r="F104" s="170">
        <f>+($C103*$C$77+$D103*$D$76+$E103*$E$75)/SUMPRODUCT($C103:E103,$C103:E103)</f>
        <v>0.93928727992042671</v>
      </c>
      <c r="G104" s="170">
        <f>+($C103*$C$78+$D103*$D$77+$E103*$E$76+$F103*$F$75)/SUMPRODUCT($C103:F103,$C103:F103)</f>
        <v>0.54662603233936147</v>
      </c>
      <c r="H104" s="170">
        <f>+($C103*$C$79+$D103*$D$78+$E103*$E$77+$F103*$F$76+$G103*$G$75)/SUMPRODUCT($C103:G103,$C103:G103)</f>
        <v>1.2216146757646948</v>
      </c>
      <c r="I104" s="170">
        <f>+($C103*$C$80+$D103*$D$79+$E103*$E$78+$F103*$F$77+$G103*$G$76+$H103*$H$75)/SUMPRODUCT($C103:H103,$C103:H103)</f>
        <v>0.80928739432069252</v>
      </c>
      <c r="J104" s="145">
        <v>1</v>
      </c>
      <c r="N104"/>
      <c r="O104"/>
      <c r="P104"/>
      <c r="Q104"/>
      <c r="R104"/>
      <c r="S104"/>
      <c r="T104"/>
      <c r="U104"/>
    </row>
    <row r="105" spans="1:21" s="145" customFormat="1" ht="14.4" x14ac:dyDescent="0.3">
      <c r="A105" s="145">
        <f t="shared" si="19"/>
        <v>2</v>
      </c>
      <c r="B105" s="199" t="s">
        <v>232</v>
      </c>
      <c r="C105" s="169">
        <f>MMULT(D104:$J104,C$75:C$81)/SUMPRODUCT(D104:$J104,D104:$J104)</f>
        <v>2567.3257898122129</v>
      </c>
      <c r="D105" s="169">
        <f>MMULT(E104:$J104,D$75:D$80)/SUMPRODUCT(E104:$J104,E104:$J104)</f>
        <v>6431.6016215803938</v>
      </c>
      <c r="E105" s="169">
        <f>MMULT(F104:$J104,E$75:E$79)/SUMPRODUCT(F104:$J104,F104:$J104)</f>
        <v>4743.5499758783535</v>
      </c>
      <c r="F105" s="169">
        <f>MMULT(G104:$J104,F$75:F$78)/SUMPRODUCT(G104:$J104,G104:$J104)</f>
        <v>4549.0910957582118</v>
      </c>
      <c r="G105" s="169">
        <f>MMULT(H104:$J104,G$75:G$77)/SUMPRODUCT(H104:$J104,H104:$J104)</f>
        <v>2747.2367540004452</v>
      </c>
      <c r="H105" s="169">
        <f>MMULT(I104:$J104,H$75:H$76)/SUMPRODUCT(I104:$J104,I104:$J104)</f>
        <v>2505.1268648733057</v>
      </c>
      <c r="I105" s="169">
        <f>MMULT(J104:$J104,I$75:I$75)/SUMPRODUCT(J104:$J104,J104:$J104)</f>
        <v>2828</v>
      </c>
      <c r="N105"/>
      <c r="O105"/>
      <c r="P105"/>
      <c r="Q105"/>
      <c r="R105"/>
      <c r="S105"/>
      <c r="T105"/>
      <c r="U105"/>
    </row>
    <row r="106" spans="1:21" s="145" customFormat="1" ht="14.4" x14ac:dyDescent="0.3">
      <c r="A106" s="145">
        <f t="shared" si="19"/>
        <v>2</v>
      </c>
      <c r="B106" s="199" t="s">
        <v>233</v>
      </c>
      <c r="C106" s="169"/>
      <c r="D106" s="170">
        <f>+($C105*$C$75)/SUMPRODUCT($C105:C105,$C105:C105)</f>
        <v>2.3417363015855295</v>
      </c>
      <c r="E106" s="170">
        <f>+($C105*$C$76+$D105*$D$75)/SUMPRODUCT($C105:D105,$C105:D105)</f>
        <v>0.30836720166185588</v>
      </c>
      <c r="F106" s="170">
        <f>+($C105*$C$77+$D105*$D$76+$E105*$E$75)/SUMPRODUCT($C105:E105,$C105:E105)</f>
        <v>0.87837108663876673</v>
      </c>
      <c r="G106" s="170">
        <f>+($C105*$C$78+$D105*$D$77+$E105*$E$76+$F105*$F$75)/SUMPRODUCT($C105:F105,$C105:F105)</f>
        <v>0.50500305638415965</v>
      </c>
      <c r="H106" s="170">
        <f>+($C105*$C$79+$D105*$D$78+$E105*$E$77+$F105*$F$76+$G105*$G$75)/SUMPRODUCT($C105:G105,$C105:G105)</f>
        <v>1.1517738034904037</v>
      </c>
      <c r="I106" s="170">
        <f>+($C105*$C$80+$D105*$D$79+$E105*$E$78+$F105*$F$77+$G105*$G$76+$H105*$H$75)/SUMPRODUCT($C105:H105,$C105:H105)</f>
        <v>0.76500745061245889</v>
      </c>
      <c r="J106" s="145">
        <v>1</v>
      </c>
      <c r="N106"/>
      <c r="O106"/>
      <c r="P106"/>
      <c r="Q106"/>
      <c r="R106"/>
      <c r="S106"/>
      <c r="T106"/>
      <c r="U106"/>
    </row>
    <row r="107" spans="1:21" s="145" customFormat="1" ht="14.4" x14ac:dyDescent="0.3">
      <c r="A107" s="145">
        <f t="shared" si="19"/>
        <v>3</v>
      </c>
      <c r="B107" s="199" t="s">
        <v>232</v>
      </c>
      <c r="C107" s="169">
        <f>MMULT(D106:$J106,C$75:C$81)/SUMPRODUCT(D106:$J106,D106:$J106)</f>
        <v>2594.7300384021369</v>
      </c>
      <c r="D107" s="169">
        <f>MMULT(E106:$J106,D$75:D$80)/SUMPRODUCT(E106:$J106,E106:$J106)</f>
        <v>6732.4435646949823</v>
      </c>
      <c r="E107" s="169">
        <f>MMULT(F106:$J106,E$75:E$79)/SUMPRODUCT(F106:$J106,F106:$J106)</f>
        <v>5015.4058858511034</v>
      </c>
      <c r="F107" s="169">
        <f>MMULT(G106:$J106,F$75:F$78)/SUMPRODUCT(G106:$J106,G106:$J106)</f>
        <v>4782.4041131396334</v>
      </c>
      <c r="G107" s="169">
        <f>MMULT(H106:$J106,G$75:G$77)/SUMPRODUCT(H106:$J106,H106:$J106)</f>
        <v>2871.6429490517103</v>
      </c>
      <c r="H107" s="169">
        <f>MMULT(I106:$J106,H$75:H$76)/SUMPRODUCT(I106:$J106,I106:$J106)</f>
        <v>2569.4226017075121</v>
      </c>
      <c r="I107" s="169">
        <f>MMULT(J106:$J106,I$75:I$75)/SUMPRODUCT(J106:$J106,J106:$J106)</f>
        <v>2828</v>
      </c>
      <c r="N107"/>
      <c r="O107"/>
      <c r="P107"/>
      <c r="Q107"/>
      <c r="R107"/>
      <c r="S107"/>
      <c r="T107"/>
      <c r="U107"/>
    </row>
    <row r="108" spans="1:21" s="145" customFormat="1" ht="14.4" x14ac:dyDescent="0.3">
      <c r="A108" s="145">
        <f t="shared" si="19"/>
        <v>3</v>
      </c>
      <c r="B108" s="199" t="s">
        <v>233</v>
      </c>
      <c r="D108" s="170">
        <f>+($C107*$C$75)/SUMPRODUCT($C107:C107,$C107:C107)</f>
        <v>2.317004047057726</v>
      </c>
      <c r="E108" s="170">
        <f>+($C107*$C$76+$D107*$D$75)/SUMPRODUCT($C107:D107,$C107:D107)</f>
        <v>0.29716934192984601</v>
      </c>
      <c r="F108" s="170">
        <f>+($C107*$C$77+$D107*$D$76+$E107*$E$75)/SUMPRODUCT($C107:E107,$C107:E107)</f>
        <v>0.83608159652976755</v>
      </c>
      <c r="G108" s="170">
        <f>+($C107*$C$78+$D107*$D$77+$E107*$E$76+$F107*$F$75)/SUMPRODUCT($C107:F107,$C107:F107)</f>
        <v>0.47737683611868326</v>
      </c>
      <c r="H108" s="170">
        <f>+($C107*$C$79+$D107*$D$78+$E107*$E$77+$F107*$F$76+$G107*$G$75)/SUMPRODUCT($C107:G107,$C107:G107)</f>
        <v>1.1004698654119711</v>
      </c>
      <c r="I108" s="170">
        <f>+($C107*$C$80+$D107*$D$79+$E107*$E$78+$F107*$F$77+$G107*$G$76+$H107*$H$75)/SUMPRODUCT($C107:H107,$C107:H107)</f>
        <v>0.73179202153295619</v>
      </c>
      <c r="J108" s="145">
        <v>1</v>
      </c>
      <c r="N108"/>
      <c r="O108"/>
      <c r="P108"/>
      <c r="Q108"/>
      <c r="R108"/>
      <c r="S108"/>
      <c r="T108"/>
      <c r="U108"/>
    </row>
    <row r="109" spans="1:21" s="145" customFormat="1" ht="14.4" x14ac:dyDescent="0.3">
      <c r="A109" s="145">
        <f t="shared" si="19"/>
        <v>4</v>
      </c>
      <c r="B109" s="199" t="s">
        <v>232</v>
      </c>
      <c r="C109" s="169">
        <f>MMULT(D108:$J108,C$75:C$81)/SUMPRODUCT(D108:$J108,D108:$J108)</f>
        <v>2640.137875153267</v>
      </c>
      <c r="D109" s="169">
        <f>MMULT(E108:$J108,D$75:D$80)/SUMPRODUCT(E108:$J108,E108:$J108)</f>
        <v>6960.0064802207007</v>
      </c>
      <c r="E109" s="169">
        <f>MMULT(F108:$J108,E$75:E$79)/SUMPRODUCT(F108:$J108,F108:$J108)</f>
        <v>5223.2023893816304</v>
      </c>
      <c r="F109" s="169">
        <f>MMULT(G108:$J108,F$75:F$78)/SUMPRODUCT(G108:$J108,G108:$J108)</f>
        <v>4961.1127356866637</v>
      </c>
      <c r="G109" s="169">
        <f>MMULT(H108:$J108,G$75:G$77)/SUMPRODUCT(H108:$J108,H108:$J108)</f>
        <v>2967.7763665694315</v>
      </c>
      <c r="H109" s="169">
        <f>MMULT(I108:$J108,H$75:H$76)/SUMPRODUCT(I108:$J108,I108:$J108)</f>
        <v>2617.0962563859775</v>
      </c>
      <c r="I109" s="169">
        <f>MMULT(J108:$J108,I$75:I$75)/SUMPRODUCT(J108:$J108,J108:$J108)</f>
        <v>2828</v>
      </c>
    </row>
    <row r="110" spans="1:21" s="145" customFormat="1" ht="14.4" x14ac:dyDescent="0.3">
      <c r="A110" s="145">
        <f t="shared" si="19"/>
        <v>4</v>
      </c>
      <c r="B110" s="199" t="s">
        <v>233</v>
      </c>
      <c r="D110" s="170">
        <f>+($C109*$C$75)/SUMPRODUCT($C109:C109,$C109:C109)</f>
        <v>2.2771538019206621</v>
      </c>
      <c r="E110" s="170">
        <f>+($C109*$C$76+$D109*$D$75)/SUMPRODUCT($C109:D109,$C109:D109)</f>
        <v>0.28854009939880559</v>
      </c>
      <c r="F110" s="170">
        <f>+($C109*$C$77+$D109*$D$76+$E109*$E$75)/SUMPRODUCT($C109:E109,$C109:E109)</f>
        <v>0.80647935348496247</v>
      </c>
      <c r="G110" s="170">
        <f>+($C109*$C$78+$D109*$D$77+$E109*$E$76+$F109*$F$75)/SUMPRODUCT($C109:F109,$C109:F109)</f>
        <v>0.45864365861407752</v>
      </c>
      <c r="H110" s="170">
        <f>+($C109*$C$79+$D109*$D$78+$E109*$E$77+$F109*$F$76+$G109*$G$75)/SUMPRODUCT($C109:G109,$C109:G109)</f>
        <v>1.063478424276062</v>
      </c>
      <c r="I110" s="170">
        <f>+($C109*$C$80+$D109*$D$79+$E109*$E$78+$F109*$F$77+$G109*$G$76+$H109*$H$75)/SUMPRODUCT($C109:H109,$C109:H109)</f>
        <v>0.70757645482043441</v>
      </c>
      <c r="J110" s="145">
        <v>1</v>
      </c>
    </row>
    <row r="111" spans="1:21" s="145" customFormat="1" ht="14.4" x14ac:dyDescent="0.3">
      <c r="A111" s="145">
        <f t="shared" si="19"/>
        <v>5</v>
      </c>
      <c r="B111" s="199" t="s">
        <v>232</v>
      </c>
      <c r="C111" s="169">
        <f>MMULT(D110:$J110,C$75:C$81)/SUMPRODUCT(D110:$J110,D110:$J110)</f>
        <v>2688.8383303083465</v>
      </c>
      <c r="D111" s="169">
        <f>MMULT(E110:$J110,D$75:D$80)/SUMPRODUCT(E110:$J110,E110:$J110)</f>
        <v>7127.9572558251366</v>
      </c>
      <c r="E111" s="169">
        <f>MMULT(F110:$J110,E$75:E$79)/SUMPRODUCT(F110:$J110,F110:$J110)</f>
        <v>5378.0070977002551</v>
      </c>
      <c r="F111" s="169">
        <f>MMULT(G110:$J110,F$75:F$78)/SUMPRODUCT(G110:$J110,G110:$J110)</f>
        <v>5093.9669948736691</v>
      </c>
      <c r="G111" s="169">
        <f>MMULT(H110:$J110,G$75:G$77)/SUMPRODUCT(H110:$J110,H110:$J110)</f>
        <v>3039.4540930302555</v>
      </c>
      <c r="H111" s="169">
        <f>MMULT(I110:$J110,H$75:H$76)/SUMPRODUCT(I110:$J110,I110:$J110)</f>
        <v>2651.3859023426239</v>
      </c>
      <c r="I111" s="169">
        <f>MMULT(J110:$J110,I$75:I$75)/SUMPRODUCT(J110:$J110,J110:$J110)</f>
        <v>2828</v>
      </c>
    </row>
    <row r="112" spans="1:21" s="145" customFormat="1" ht="14.4" x14ac:dyDescent="0.3">
      <c r="A112" s="145">
        <f t="shared" si="19"/>
        <v>5</v>
      </c>
      <c r="B112" s="199" t="s">
        <v>233</v>
      </c>
      <c r="D112" s="170">
        <f>+($C111*$C$75)/SUMPRODUCT($C111:C111,$C111:C111)</f>
        <v>2.2359098099105741</v>
      </c>
      <c r="E112" s="170">
        <f>+($C111*$C$76+$D111*$D$75)/SUMPRODUCT($C111:D111,$C111:D111)</f>
        <v>0.28210692716651548</v>
      </c>
      <c r="F112" s="170">
        <f>+($C111*$C$77+$D111*$D$76+$E111*$E$75)/SUMPRODUCT($C111:E111,$C111:E111)</f>
        <v>0.78585782590676778</v>
      </c>
      <c r="G112" s="170">
        <f>+($C111*$C$78+$D111*$D$77+$E111*$E$76+$F111*$F$75)/SUMPRODUCT($C111:F111,$C111:F111)</f>
        <v>0.4459179094886162</v>
      </c>
      <c r="H112" s="170">
        <f>+($C111*$C$79+$D111*$D$78+$E111*$E$77+$F111*$F$76+$G111*$G$75)/SUMPRODUCT($C111:G111,$C111:G111)</f>
        <v>1.0371492874289128</v>
      </c>
      <c r="I112" s="170">
        <f>+($C111*$C$80+$D111*$D$79+$E111*$E$78+$F111*$F$77+$G111*$G$76+$H111*$H$75)/SUMPRODUCT($C111:H111,$C111:H111)</f>
        <v>0.6902114301539708</v>
      </c>
      <c r="J112" s="145">
        <v>1</v>
      </c>
    </row>
    <row r="113" spans="1:12" s="145" customFormat="1" ht="14.4" x14ac:dyDescent="0.3">
      <c r="A113" s="145">
        <f t="shared" si="19"/>
        <v>6</v>
      </c>
      <c r="B113" s="199" t="s">
        <v>232</v>
      </c>
      <c r="C113" s="169">
        <f>MMULT(D112:$J112,C$75:C$81)/SUMPRODUCT(D112:$J112,D112:$J112)</f>
        <v>2733.9146443010964</v>
      </c>
      <c r="D113" s="169">
        <f>MMULT(E112:$J112,D$75:D$80)/SUMPRODUCT(E112:$J112,E112:$J112)</f>
        <v>7249.3158074893709</v>
      </c>
      <c r="E113" s="169">
        <f>MMULT(F112:$J112,E$75:E$79)/SUMPRODUCT(F112:$J112,F112:$J112)</f>
        <v>5490.6544952331324</v>
      </c>
      <c r="F113" s="169">
        <f>MMULT(G112:$J112,F$75:F$78)/SUMPRODUCT(G112:$J112,G112:$J112)</f>
        <v>5190.4757213546227</v>
      </c>
      <c r="G113" s="169">
        <f>MMULT(H112:$J112,G$75:G$77)/SUMPRODUCT(H112:$J112,H112:$J112)</f>
        <v>3091.6284065283517</v>
      </c>
      <c r="H113" s="169">
        <f>MMULT(I112:$J112,H$75:H$76)/SUMPRODUCT(I112:$J112,I112:$J112)</f>
        <v>2675.6631398979198</v>
      </c>
      <c r="I113" s="169">
        <f>MMULT(J112:$J112,I$75:I$75)/SUMPRODUCT(J112:$J112,J112:$J112)</f>
        <v>2828</v>
      </c>
    </row>
    <row r="114" spans="1:12" s="145" customFormat="1" ht="14.4" x14ac:dyDescent="0.3">
      <c r="A114" s="145">
        <f t="shared" si="19"/>
        <v>6</v>
      </c>
      <c r="B114" s="199" t="s">
        <v>233</v>
      </c>
      <c r="D114" s="170">
        <f>+($C113*$C$75)/SUMPRODUCT($C113:C113,$C113:C113)</f>
        <v>2.1990445138922472</v>
      </c>
      <c r="E114" s="170">
        <f>+($C113*$C$76+$D113*$D$75)/SUMPRODUCT($C113:D113,$C113:D113)</f>
        <v>0.27740078765664039</v>
      </c>
      <c r="F114" s="170">
        <f>+($C113*$C$77+$D113*$D$76+$E113*$E$75)/SUMPRODUCT($C113:E113,$C113:E113)</f>
        <v>0.77157108516452766</v>
      </c>
      <c r="G114" s="170">
        <f>+($C113*$C$78+$D113*$D$77+$E113*$E$76+$F113*$F$75)/SUMPRODUCT($C113:F113,$C113:F113)</f>
        <v>0.4372895250790334</v>
      </c>
      <c r="H114" s="170">
        <f>+($C113*$C$79+$D113*$D$78+$E113*$E$77+$F113*$F$76+$G113*$G$75)/SUMPRODUCT($C113:G113,$C113:G113)</f>
        <v>1.0185800886961911</v>
      </c>
      <c r="I114" s="170">
        <f>+($C113*$C$80+$D113*$D$79+$E113*$E$78+$F113*$F$77+$G113*$G$76+$H113*$H$75)/SUMPRODUCT($C113:H113,$C113:H113)</f>
        <v>0.67789178250595239</v>
      </c>
      <c r="J114" s="145">
        <v>1</v>
      </c>
    </row>
    <row r="115" spans="1:12" s="145" customFormat="1" ht="14.4" x14ac:dyDescent="0.3">
      <c r="A115" s="145">
        <f t="shared" si="19"/>
        <v>7</v>
      </c>
      <c r="B115" s="199" t="s">
        <v>232</v>
      </c>
      <c r="C115" s="169">
        <f>MMULT(D114:$J114,C$75:C$81)/SUMPRODUCT(D114:$J114,D114:$J114)</f>
        <v>2772.4464865393152</v>
      </c>
      <c r="D115" s="169">
        <f>MMULT(E114:$J114,D$75:D$80)/SUMPRODUCT(E114:$J114,E114:$J114)</f>
        <v>7335.6734070546308</v>
      </c>
      <c r="E115" s="169">
        <f>MMULT(F114:$J114,E$75:E$79)/SUMPRODUCT(F114:$J114,F114:$J114)</f>
        <v>5571.192796729526</v>
      </c>
      <c r="F115" s="169">
        <f>MMULT(G114:$J114,F$75:F$78)/SUMPRODUCT(G114:$J114,G114:$J114)</f>
        <v>5259.4335045240468</v>
      </c>
      <c r="G115" s="169">
        <f>MMULT(H114:$J114,G$75:G$77)/SUMPRODUCT(H114:$J114,H114:$J114)</f>
        <v>3128.9881751109319</v>
      </c>
      <c r="H115" s="169">
        <f>MMULT(I114:$J114,H$75:H$76)/SUMPRODUCT(I114:$J114,I114:$J114)</f>
        <v>2692.7015780387524</v>
      </c>
      <c r="I115" s="169">
        <f>MMULT(J114:$J114,I$75:I$75)/SUMPRODUCT(J114:$J114,J114:$J114)</f>
        <v>2828</v>
      </c>
      <c r="K115" s="140"/>
    </row>
    <row r="116" spans="1:12" s="145" customFormat="1" ht="14.4" x14ac:dyDescent="0.3">
      <c r="A116" s="145">
        <f t="shared" si="19"/>
        <v>7</v>
      </c>
      <c r="B116" s="199" t="s">
        <v>233</v>
      </c>
      <c r="D116" s="170">
        <f>+($C115*$C$75)/SUMPRODUCT($C115:C115,$C115:C115)</f>
        <v>2.1684818910623709</v>
      </c>
      <c r="E116" s="170">
        <f>+($C115*$C$76+$D115*$D$75)/SUMPRODUCT($C115:D115,$C115:D115)</f>
        <v>0.27399817411729177</v>
      </c>
      <c r="F116" s="170">
        <f>+($C115*$C$77+$D115*$D$76+$E115*$E$75)/SUMPRODUCT($C115:E115,$C115:E115)</f>
        <v>0.76170752338111813</v>
      </c>
      <c r="G116" s="170">
        <f>+($C115*$C$78+$D115*$D$77+$E115*$E$76+$F115*$F$75)/SUMPRODUCT($C115:F115,$C115:F115)</f>
        <v>0.4314464277287397</v>
      </c>
      <c r="H116" s="170">
        <f>+($C115*$C$79+$D115*$D$78+$E115*$E$77+$F115*$F$76+$G115*$G$75)/SUMPRODUCT($C115:G115,$C115:G115)</f>
        <v>1.0055591668177999</v>
      </c>
      <c r="I116" s="170">
        <f>+($C115*$C$80+$D115*$D$79+$E115*$E$78+$F115*$F$77+$G115*$G$76+$H115*$H$75)/SUMPRODUCT($C115:H115,$C115:H115)</f>
        <v>0.66921039841990526</v>
      </c>
      <c r="J116" s="145">
        <v>1</v>
      </c>
    </row>
    <row r="117" spans="1:12" s="145" customFormat="1" ht="14.4" x14ac:dyDescent="0.3">
      <c r="A117" s="145">
        <f t="shared" si="19"/>
        <v>8</v>
      </c>
      <c r="B117" s="199" t="s">
        <v>232</v>
      </c>
      <c r="C117" s="169">
        <f>MMULT(D116:$J116,C$75:C$81)/SUMPRODUCT(D116:$J116,D116:$J116)</f>
        <v>2803.7206437482823</v>
      </c>
      <c r="D117" s="169">
        <f>MMULT(E116:$J116,D$75:D$80)/SUMPRODUCT(E116:$J116,E116:$J116)</f>
        <v>7396.5184959189928</v>
      </c>
      <c r="E117" s="169">
        <f>MMULT(F116:$J116,E$75:E$79)/SUMPRODUCT(F116:$J116,F116:$J116)</f>
        <v>5628.0987890384686</v>
      </c>
      <c r="F117" s="169">
        <f>MMULT(G116:$J116,F$75:F$78)/SUMPRODUCT(G116:$J116,G116:$J116)</f>
        <v>5308.1747090450972</v>
      </c>
      <c r="G117" s="169">
        <f>MMULT(H116:$J116,G$75:G$77)/SUMPRODUCT(H116:$J116,H116:$J116)</f>
        <v>3155.4590706196354</v>
      </c>
      <c r="H117" s="169">
        <f>MMULT(I116:$J116,H$75:H$76)/SUMPRODUCT(I116:$J116,I116:$J116)</f>
        <v>2704.6058663752001</v>
      </c>
      <c r="I117" s="169">
        <f>MMULT(J116:$J116,I$75:I$75)/SUMPRODUCT(J116:$J116,J116:$J116)</f>
        <v>2828</v>
      </c>
    </row>
    <row r="118" spans="1:12" s="145" customFormat="1" ht="14.4" x14ac:dyDescent="0.3">
      <c r="A118" s="145">
        <f t="shared" si="19"/>
        <v>8</v>
      </c>
      <c r="B118" s="199" t="s">
        <v>233</v>
      </c>
      <c r="D118" s="170">
        <f>+($C117*$C$75)/SUMPRODUCT($C117:C117,$C117:C117)</f>
        <v>2.1442935170468989</v>
      </c>
      <c r="E118" s="170">
        <f>+($C117*$C$76+$D117*$D$75)/SUMPRODUCT($C117:D117,$C117:D117)</f>
        <v>0.27155693039905066</v>
      </c>
      <c r="F118" s="170">
        <f>+($C117*$C$77+$D117*$D$76+$E117*$E$75)/SUMPRODUCT($C117:E117,$C117:E117)</f>
        <v>0.75490612855502881</v>
      </c>
      <c r="G118" s="170">
        <f>+($C117*$C$78+$D117*$D$77+$E117*$E$76+$F117*$F$75)/SUMPRODUCT($C117:F117,$C117:F117)</f>
        <v>0.42748704935211329</v>
      </c>
      <c r="H118" s="170">
        <f>+($C117*$C$79+$D117*$D$78+$E117*$E$77+$F117*$F$76+$G117*$G$75)/SUMPRODUCT($C117:G117,$C117:G117)</f>
        <v>0.99645726939399337</v>
      </c>
      <c r="I118" s="170">
        <f>+($C117*$C$80+$D117*$D$79+$E117*$E$78+$F117*$F$77+$G117*$G$76+$H117*$H$75)/SUMPRODUCT($C117:H117,$C117:H117)</f>
        <v>0.66311665171948797</v>
      </c>
      <c r="J118" s="145">
        <v>1</v>
      </c>
    </row>
    <row r="119" spans="1:12" s="145" customFormat="1" ht="14.4" x14ac:dyDescent="0.3">
      <c r="A119" s="145">
        <f t="shared" si="19"/>
        <v>9</v>
      </c>
      <c r="B119" s="199" t="s">
        <v>232</v>
      </c>
      <c r="C119" s="169">
        <f>MMULT(D118:$J118,C$75:C$81)/SUMPRODUCT(D118:$J118,D118:$J118)</f>
        <v>2828.1895191865965</v>
      </c>
      <c r="D119" s="169">
        <f>MMULT(E118:$J118,D$75:D$80)/SUMPRODUCT(E118:$J118,E118:$J118)</f>
        <v>7439.1432416740618</v>
      </c>
      <c r="E119" s="169">
        <f>MMULT(F118:$J118,E$75:E$79)/SUMPRODUCT(F118:$J118,F118:$J118)</f>
        <v>5668.0218780148925</v>
      </c>
      <c r="F119" s="169">
        <f>MMULT(G118:$J118,F$75:F$78)/SUMPRODUCT(G118:$J118,G118:$J118)</f>
        <v>5342.4041991331233</v>
      </c>
      <c r="G119" s="169">
        <f>MMULT(H118:$J118,G$75:G$77)/SUMPRODUCT(H118:$J118,H118:$J118)</f>
        <v>3174.0967761933057</v>
      </c>
      <c r="H119" s="169">
        <f>MMULT(I118:$J118,H$75:H$76)/SUMPRODUCT(I118:$J118,I118:$J118)</f>
        <v>2712.9077329052038</v>
      </c>
      <c r="I119" s="169">
        <f>MMULT(J118:$J118,I$75:I$75)/SUMPRODUCT(J118:$J118,J118:$J118)</f>
        <v>2828</v>
      </c>
    </row>
    <row r="120" spans="1:12" s="145" customFormat="1" ht="14.4" x14ac:dyDescent="0.3">
      <c r="A120" s="145">
        <f t="shared" si="19"/>
        <v>9</v>
      </c>
      <c r="B120" s="199" t="s">
        <v>233</v>
      </c>
      <c r="D120" s="170">
        <f>+($C119*$C$75)/SUMPRODUCT($C119:C119,$C119:C119)</f>
        <v>2.1257415598262615</v>
      </c>
      <c r="E120" s="170">
        <f>+($C119*$C$76+$D119*$D$75)/SUMPRODUCT($C119:D119,$C119:D119)</f>
        <v>0.26981476318601183</v>
      </c>
      <c r="F120" s="170">
        <f>+($C119*$C$77+$D119*$D$76+$E119*$E$75)/SUMPRODUCT($C119:E119,$C119:E119)</f>
        <v>0.75021386800045387</v>
      </c>
      <c r="G120" s="170">
        <f>+($C119*$C$78+$D119*$D$77+$E119*$E$76+$F119*$F$75)/SUMPRODUCT($C119:F119,$C119:F119)</f>
        <v>0.42479774789527974</v>
      </c>
      <c r="H120" s="170">
        <f>+($C119*$C$79+$D119*$D$78+$E119*$E$77+$F119*$F$76+$G119*$G$75)/SUMPRODUCT($C119:G119,$C119:G119)</f>
        <v>0.99010307743377113</v>
      </c>
      <c r="I120" s="170">
        <f>+($C119*$C$80+$D119*$D$79+$E119*$E$78+$F119*$F$77+$G119*$G$76+$H119*$H$75)/SUMPRODUCT($C119:H119,$C119:H119)</f>
        <v>0.65884768718094988</v>
      </c>
      <c r="J120" s="145">
        <v>1</v>
      </c>
    </row>
    <row r="121" spans="1:12" s="145" customFormat="1" ht="14.4" x14ac:dyDescent="0.3">
      <c r="A121" s="145">
        <f t="shared" si="19"/>
        <v>10</v>
      </c>
      <c r="B121" s="199" t="s">
        <v>232</v>
      </c>
      <c r="C121" s="169">
        <f>MMULT(D120:$J120,C$75:C$81)/SUMPRODUCT(D120:$J120,D120:$J120)</f>
        <v>2846.8253014038337</v>
      </c>
      <c r="D121" s="169">
        <f>MMULT(E120:$J120,D$75:D$80)/SUMPRODUCT(E120:$J120,E120:$J120)</f>
        <v>7468.9193105845552</v>
      </c>
      <c r="E121" s="169">
        <f>MMULT(F120:$J120,E$75:E$79)/SUMPRODUCT(F120:$J120,F120:$J120)</f>
        <v>5695.9254966500157</v>
      </c>
      <c r="F121" s="169">
        <f>MMULT(G120:$J120,F$75:F$78)/SUMPRODUCT(G120:$J120,G120:$J120)</f>
        <v>5366.360518198594</v>
      </c>
      <c r="G121" s="169">
        <f>MMULT(H120:$J120,G$75:G$77)/SUMPRODUCT(H120:$J120,H120:$J120)</f>
        <v>3187.1741662990726</v>
      </c>
      <c r="H121" s="169">
        <f>MMULT(I120:$J120,H$75:H$76)/SUMPRODUCT(I120:$J120,I120:$J120)</f>
        <v>2718.6957177923432</v>
      </c>
      <c r="I121" s="169">
        <f>MMULT(J120:$J120,I$75:I$75)/SUMPRODUCT(J120:$J120,J120:$J120)</f>
        <v>2828</v>
      </c>
    </row>
    <row r="122" spans="1:12" s="145" customFormat="1" ht="14.4" x14ac:dyDescent="0.3">
      <c r="A122" s="145">
        <f t="shared" si="19"/>
        <v>10</v>
      </c>
      <c r="B122" s="199" t="s">
        <v>233</v>
      </c>
      <c r="D122" s="170">
        <f>+($C121*$C$75)/SUMPRODUCT($C121:C121,$C121:C121)</f>
        <v>2.1118261092576871</v>
      </c>
      <c r="E122" s="170">
        <f>+($C121*$C$76+$D121*$D$75)/SUMPRODUCT($C121:D121,$C121:D121)</f>
        <v>0.26857626066216311</v>
      </c>
      <c r="F122" s="170">
        <f>+($C121*$C$77+$D121*$D$76+$E121*$E$75)/SUMPRODUCT($C121:E121,$C121:E121)</f>
        <v>0.74697150435079229</v>
      </c>
      <c r="G122" s="170">
        <f>+($C121*$C$78+$D121*$D$77+$E121*$E$76+$F121*$F$75)/SUMPRODUCT($C121:F121,$C121:F121)</f>
        <v>0.42296460994677937</v>
      </c>
      <c r="H122" s="170">
        <f>+($C121*$C$79+$D121*$D$78+$E121*$E$77+$F121*$F$76+$G121*$G$75)/SUMPRODUCT($C121:G121,$C121:G121)</f>
        <v>0.9856677741488199</v>
      </c>
      <c r="I122" s="170">
        <f>+($C121*$C$80+$D121*$D$79+$E121*$E$78+$F121*$F$77+$G121*$G$76+$H121*$H$75)/SUMPRODUCT($C121:H121,$C121:H121)</f>
        <v>0.65585933765049409</v>
      </c>
      <c r="J122" s="145">
        <v>1</v>
      </c>
    </row>
    <row r="123" spans="1:12" s="145" customFormat="1" ht="14.4" x14ac:dyDescent="0.3">
      <c r="A123" s="145">
        <f t="shared" si="19"/>
        <v>11</v>
      </c>
      <c r="B123" s="199" t="s">
        <v>232</v>
      </c>
      <c r="C123" s="169">
        <f>MMULT(D122:$J122,C$75:C$81)/SUMPRODUCT(D122:$J122,D122:$J122)</f>
        <v>2860.7370086492469</v>
      </c>
      <c r="D123" s="169">
        <f>MMULT(E122:$J122,D$75:D$80)/SUMPRODUCT(E122:$J122,E122:$J122)</f>
        <v>7489.6990674968729</v>
      </c>
      <c r="E123" s="169">
        <f>MMULT(F122:$J122,E$75:E$79)/SUMPRODUCT(F122:$J122,F122:$J122)</f>
        <v>5715.3980799352912</v>
      </c>
      <c r="F123" s="169">
        <f>MMULT(G122:$J122,F$75:F$78)/SUMPRODUCT(G122:$J122,G122:$J122)</f>
        <v>5383.1026108622</v>
      </c>
      <c r="G123" s="169">
        <f>MMULT(H122:$J122,G$75:G$77)/SUMPRODUCT(H122:$J122,H122:$J122)</f>
        <v>3196.3351973864405</v>
      </c>
      <c r="H123" s="169">
        <f>MMULT(I122:$J122,H$75:H$76)/SUMPRODUCT(I122:$J122,I122:$J122)</f>
        <v>2722.7332992142942</v>
      </c>
      <c r="I123" s="169">
        <f>MMULT(J122:$J122,I$75:I$75)/SUMPRODUCT(J122:$J122,J122:$J122)</f>
        <v>2828</v>
      </c>
    </row>
    <row r="124" spans="1:12" s="145" customFormat="1" ht="14.4" x14ac:dyDescent="0.3">
      <c r="A124" s="145">
        <f t="shared" si="19"/>
        <v>11</v>
      </c>
      <c r="B124" s="199" t="s">
        <v>233</v>
      </c>
      <c r="D124" s="170">
        <f>+($C123*$C$75)/SUMPRODUCT($C123:C123,$C123:C123)</f>
        <v>2.1015563408391333</v>
      </c>
      <c r="E124" s="170">
        <f>+($C123*$C$76+$D123*$D$75)/SUMPRODUCT($C123:D123,$C123:D123)</f>
        <v>0.26769830897332897</v>
      </c>
      <c r="F124" s="170">
        <f>+($C123*$C$77+$D123*$D$76+$E123*$E$75)/SUMPRODUCT($C123:E123,$C123:E123)</f>
        <v>0.74472621782214943</v>
      </c>
      <c r="G124" s="170">
        <f>+($C123*$C$78+$D123*$D$77+$E123*$E$76+$F123*$F$75)/SUMPRODUCT($C123:F123,$C123:F123)</f>
        <v>0.4217099085384079</v>
      </c>
      <c r="H124" s="170">
        <f>+($C123*$C$79+$D123*$D$78+$E123*$E$77+$F123*$F$76+$G123*$G$75)/SUMPRODUCT($C123:G123,$C123:G123)</f>
        <v>0.98257037776121603</v>
      </c>
      <c r="I124" s="170">
        <f>+($C123*$C$80+$D123*$D$79+$E123*$E$78+$F123*$F$77+$G123*$G$76+$H123*$H$75)/SUMPRODUCT($C123:H123,$C123:H123)</f>
        <v>0.65376754532658898</v>
      </c>
      <c r="J124" s="145">
        <v>1</v>
      </c>
    </row>
    <row r="125" spans="1:12" s="145" customFormat="1" ht="14.4" x14ac:dyDescent="0.3">
      <c r="A125" s="145">
        <f t="shared" si="19"/>
        <v>12</v>
      </c>
      <c r="B125" s="199" t="s">
        <v>232</v>
      </c>
      <c r="C125" s="169">
        <f>MMULT(D124:$J124,C$75:C$81)/SUMPRODUCT(D124:$J124,D124:$J124)</f>
        <v>2870.9678461217904</v>
      </c>
      <c r="D125" s="169">
        <f>MMULT(E124:$J124,D$75:D$80)/SUMPRODUCT(E124:$J124,E124:$J124)</f>
        <v>7504.2016359978807</v>
      </c>
      <c r="E125" s="169">
        <f>MMULT(F124:$J124,E$75:E$79)/SUMPRODUCT(F124:$J124,F124:$J124)</f>
        <v>5728.9839835552402</v>
      </c>
      <c r="F125" s="169">
        <f>MMULT(G124:$J124,F$75:F$78)/SUMPRODUCT(G124:$J124,G124:$J124)</f>
        <v>5394.7997375648774</v>
      </c>
      <c r="G125" s="169">
        <f>MMULT(H124:$J124,G$75:G$77)/SUMPRODUCT(H124:$J124,H124:$J124)</f>
        <v>3202.7492566843971</v>
      </c>
      <c r="H125" s="169">
        <f>MMULT(I124:$J124,H$75:H$76)/SUMPRODUCT(I124:$J124,I124:$J124)</f>
        <v>2725.5524686432577</v>
      </c>
      <c r="I125" s="169">
        <f>MMULT(J124:$J124,I$75:I$75)/SUMPRODUCT(J124:$J124,J124:$J124)</f>
        <v>2828</v>
      </c>
    </row>
    <row r="126" spans="1:12" s="145" customFormat="1" ht="14.4" x14ac:dyDescent="0.3">
      <c r="A126" s="145">
        <f t="shared" si="19"/>
        <v>12</v>
      </c>
      <c r="B126" s="199" t="s">
        <v>233</v>
      </c>
      <c r="D126" s="170">
        <f>+($C125*$C$75)/SUMPRODUCT($C125:C125,$C125:C125)</f>
        <v>2.0940673397374447</v>
      </c>
      <c r="E126" s="170">
        <f>+($C125*$C$76+$D125*$D$75)/SUMPRODUCT($C125:D125,$C125:D125)</f>
        <v>0.26707726013755878</v>
      </c>
      <c r="F126" s="170">
        <f>+($C125*$C$77+$D125*$D$76+$E125*$E$75)/SUMPRODUCT($C125:E125,$C125:E125)</f>
        <v>0.74316782711979446</v>
      </c>
      <c r="G126" s="170">
        <f>+($C125*$C$78+$D125*$D$77+$E125*$E$76+$F125*$F$75)/SUMPRODUCT($C125:F125,$C125:F125)</f>
        <v>0.42084751400777459</v>
      </c>
      <c r="H126" s="170">
        <f>+($C125*$C$79+$D125*$D$78+$E125*$E$77+$F125*$F$76+$G125*$G$75)/SUMPRODUCT($C125:G125,$C125:G125)</f>
        <v>0.98040561484130195</v>
      </c>
      <c r="I126" s="170">
        <f>+($C125*$C$80+$D125*$D$79+$E125*$E$78+$F125*$F$77+$G125*$G$76+$H125*$H$75)/SUMPRODUCT($C125:H125,$C125:H125)</f>
        <v>0.65230285235836249</v>
      </c>
      <c r="J126" s="145">
        <v>1</v>
      </c>
    </row>
    <row r="127" spans="1:12" s="145" customFormat="1" ht="14.4" x14ac:dyDescent="0.3">
      <c r="A127" s="145">
        <f t="shared" si="19"/>
        <v>13</v>
      </c>
      <c r="B127" s="200" t="s">
        <v>232</v>
      </c>
      <c r="C127" s="171">
        <f>MMULT(D126:$J126,C$75:C$81)/SUMPRODUCT(D126:$J126,D126:$J126)</f>
        <v>2878.4079496837298</v>
      </c>
      <c r="D127" s="171">
        <f>MMULT(E126:$J126,D$75:D$80)/SUMPRODUCT(E126:$J126,E126:$J126)</f>
        <v>7514.3295833373759</v>
      </c>
      <c r="E127" s="171">
        <f>MMULT(F126:$J126,E$75:E$79)/SUMPRODUCT(F126:$J126,F126:$J126)</f>
        <v>5738.4674741020381</v>
      </c>
      <c r="F127" s="171">
        <f>MMULT(G126:$J126,F$75:F$78)/SUMPRODUCT(G126:$J126,G126:$J126)</f>
        <v>5402.9750723735942</v>
      </c>
      <c r="G127" s="171">
        <f>MMULT(H126:$J126,G$75:G$77)/SUMPRODUCT(H126:$J126,H126:$J126)</f>
        <v>3207.2403109381648</v>
      </c>
      <c r="H127" s="171">
        <f>MMULT(I126:$J126,H$75:H$76)/SUMPRODUCT(I126:$J126,I126:$J126)</f>
        <v>2727.522960758447</v>
      </c>
      <c r="I127" s="171">
        <f>MMULT(J126:$J126,I$75:I$75)/SUMPRODUCT(J126:$J126,J126:$J126)</f>
        <v>2828</v>
      </c>
      <c r="J127" s="147"/>
    </row>
    <row r="128" spans="1:12" s="145" customFormat="1" ht="14.4" x14ac:dyDescent="0.3">
      <c r="A128" s="145">
        <f t="shared" si="19"/>
        <v>13</v>
      </c>
      <c r="B128" s="200" t="s">
        <v>233</v>
      </c>
      <c r="C128" s="147"/>
      <c r="D128" s="172">
        <f>+($C127*$C$75)/SUMPRODUCT($C127:C127,$C127:C127)</f>
        <v>2.088654598338147</v>
      </c>
      <c r="E128" s="172">
        <f>+($C127*$C$76+$D127*$D$75)/SUMPRODUCT($C127:D127,$C127:D127)</f>
        <v>0.26663863186305176</v>
      </c>
      <c r="F128" s="172">
        <f>+($C127*$C$77+$D127*$D$76+$E127*$E$75)/SUMPRODUCT($C127:E127,$C127:E127)</f>
        <v>0.74208381407471757</v>
      </c>
      <c r="G128" s="172">
        <f>+($C127*$C$78+$D127*$D$77+$E127*$E$76+$F127*$F$75)/SUMPRODUCT($C127:F127,$C127:F127)</f>
        <v>0.42025242708563471</v>
      </c>
      <c r="H128" s="172">
        <f>+($C127*$C$79+$D127*$D$78+$E127*$E$77+$F127*$F$76+$G127*$G$75)/SUMPRODUCT($C127:G127,$C127:G127)</f>
        <v>0.97889134068358774</v>
      </c>
      <c r="I128" s="172">
        <f>+($C127*$C$80+$D127*$D$79+$E127*$E$78+$F127*$F$77+$G127*$G$76+$H127*$H$75)/SUMPRODUCT($C127:H127,$C127:H127)</f>
        <v>0.65127675540815622</v>
      </c>
      <c r="J128" s="147">
        <v>1</v>
      </c>
      <c r="L128" s="145" t="s">
        <v>301</v>
      </c>
    </row>
    <row r="129" spans="1:11" s="145" customFormat="1" ht="14.4" x14ac:dyDescent="0.3">
      <c r="A129"/>
      <c r="B129"/>
      <c r="C129"/>
      <c r="D129"/>
      <c r="E129"/>
      <c r="F129"/>
      <c r="G129"/>
      <c r="H129"/>
      <c r="I129"/>
      <c r="J129"/>
      <c r="K129"/>
    </row>
    <row r="130" spans="1:11" s="145" customFormat="1" ht="14.4" x14ac:dyDescent="0.3">
      <c r="A130"/>
      <c r="B130"/>
      <c r="C130"/>
      <c r="D130"/>
      <c r="E130"/>
      <c r="F130"/>
      <c r="G130"/>
      <c r="H130"/>
      <c r="I130"/>
      <c r="J130"/>
      <c r="K130"/>
    </row>
    <row r="131" spans="1:11" s="145" customFormat="1" ht="14.4" x14ac:dyDescent="0.3">
      <c r="A131"/>
      <c r="B131"/>
      <c r="C131"/>
      <c r="D131"/>
      <c r="E131"/>
      <c r="F131"/>
      <c r="G131"/>
      <c r="H131"/>
      <c r="I131"/>
      <c r="J131"/>
      <c r="K131"/>
    </row>
    <row r="132" spans="1:11" s="145" customFormat="1" ht="14.4" x14ac:dyDescent="0.3">
      <c r="A132"/>
      <c r="B132"/>
      <c r="C132"/>
      <c r="D132"/>
      <c r="E132"/>
      <c r="F132"/>
      <c r="G132"/>
      <c r="H132"/>
      <c r="I132"/>
      <c r="J132"/>
      <c r="K132"/>
    </row>
    <row r="133" spans="1:11" s="145" customFormat="1" ht="14.4" x14ac:dyDescent="0.3">
      <c r="A133"/>
      <c r="B133"/>
      <c r="C133"/>
      <c r="D133"/>
      <c r="E133"/>
      <c r="F133"/>
      <c r="G133"/>
      <c r="H133"/>
      <c r="I133"/>
      <c r="J133"/>
      <c r="K133"/>
    </row>
    <row r="134" spans="1:11" s="145" customFormat="1" ht="14.4" x14ac:dyDescent="0.3">
      <c r="C134"/>
      <c r="D134"/>
      <c r="E134" s="170"/>
      <c r="F134" s="170"/>
      <c r="G134" s="170"/>
      <c r="H134" s="170"/>
      <c r="I134" s="170"/>
    </row>
    <row r="135" spans="1:11" s="145" customFormat="1" ht="14.4" x14ac:dyDescent="0.3">
      <c r="C135"/>
      <c r="D135"/>
      <c r="E135" s="169"/>
      <c r="F135" s="169"/>
      <c r="G135" s="169"/>
      <c r="H135" s="169"/>
      <c r="I135" s="169"/>
    </row>
    <row r="136" spans="1:11" s="145" customFormat="1" ht="14.4" x14ac:dyDescent="0.3">
      <c r="C136"/>
      <c r="D136"/>
      <c r="E136" s="170"/>
      <c r="F136" s="170"/>
      <c r="G136" s="170"/>
      <c r="H136" s="170"/>
      <c r="I136" s="170"/>
    </row>
    <row r="137" spans="1:11" s="145" customFormat="1" ht="14.4" x14ac:dyDescent="0.3">
      <c r="C137"/>
      <c r="D137"/>
    </row>
    <row r="138" spans="1:11" s="145" customFormat="1" ht="14.4" x14ac:dyDescent="0.3">
      <c r="C138"/>
      <c r="D138"/>
    </row>
    <row r="139" spans="1:11" s="145" customFormat="1" ht="14.4" x14ac:dyDescent="0.3"/>
    <row r="140" spans="1:11" s="145" customFormat="1" ht="14.4" x14ac:dyDescent="0.3"/>
    <row r="141" spans="1:11" s="145" customFormat="1" ht="14.4" x14ac:dyDescent="0.3"/>
    <row r="142" spans="1:11" s="145" customFormat="1" ht="14.4" x14ac:dyDescent="0.3"/>
    <row r="143" spans="1:11" s="145" customFormat="1" ht="14.4" x14ac:dyDescent="0.3"/>
    <row r="144" spans="1:11" s="145" customFormat="1" ht="14.4" x14ac:dyDescent="0.3"/>
    <row r="145" s="145" customFormat="1" ht="14.4" x14ac:dyDescent="0.3"/>
    <row r="146" s="145" customFormat="1" ht="14.4" x14ac:dyDescent="0.3"/>
    <row r="147" s="145" customFormat="1" ht="14.4" x14ac:dyDescent="0.3"/>
    <row r="148" s="145" customFormat="1" ht="14.4" x14ac:dyDescent="0.3"/>
    <row r="149" s="145" customFormat="1" ht="14.4" x14ac:dyDescent="0.3"/>
    <row r="150" s="145" customFormat="1" ht="14.4" x14ac:dyDescent="0.3"/>
    <row r="151" s="145" customFormat="1" ht="14.4" x14ac:dyDescent="0.3"/>
    <row r="152" s="145" customFormat="1" ht="14.4" x14ac:dyDescent="0.3"/>
    <row r="153" s="145" customFormat="1" ht="14.4" x14ac:dyDescent="0.3"/>
    <row r="154" s="145" customFormat="1" ht="14.4" x14ac:dyDescent="0.3"/>
    <row r="155" s="145" customFormat="1" ht="14.4" x14ac:dyDescent="0.3"/>
    <row r="156" s="145" customFormat="1" ht="14.4" x14ac:dyDescent="0.3"/>
    <row r="157" s="145" customFormat="1" ht="14.4" x14ac:dyDescent="0.3"/>
    <row r="158" s="145" customFormat="1" ht="14.4" x14ac:dyDescent="0.3"/>
    <row r="159" s="145" customFormat="1" ht="14.4" x14ac:dyDescent="0.3"/>
    <row r="160" s="145" customFormat="1" ht="14.4" x14ac:dyDescent="0.3"/>
    <row r="161" s="145" customFormat="1" ht="14.4" x14ac:dyDescent="0.3"/>
    <row r="162" s="145" customFormat="1" ht="14.4" x14ac:dyDescent="0.3"/>
    <row r="163" s="145" customFormat="1" ht="14.4" x14ac:dyDescent="0.3"/>
    <row r="164" s="145" customFormat="1" ht="14.4" x14ac:dyDescent="0.3"/>
    <row r="165" s="145" customFormat="1" ht="14.4" x14ac:dyDescent="0.3"/>
    <row r="166" s="145" customFormat="1" ht="14.4" x14ac:dyDescent="0.3"/>
    <row r="167" s="145" customFormat="1" ht="14.4" x14ac:dyDescent="0.3"/>
    <row r="168" s="145" customFormat="1" ht="14.4" x14ac:dyDescent="0.3"/>
    <row r="169" s="145" customFormat="1" ht="14.4" x14ac:dyDescent="0.3"/>
    <row r="170" s="145" customFormat="1" ht="14.4" x14ac:dyDescent="0.3"/>
    <row r="171" s="145" customFormat="1" ht="14.4" x14ac:dyDescent="0.3"/>
    <row r="172" s="145" customFormat="1" ht="14.4" x14ac:dyDescent="0.3"/>
    <row r="173" s="145" customFormat="1" ht="14.4" x14ac:dyDescent="0.3"/>
    <row r="174" s="145" customFormat="1" ht="14.4" x14ac:dyDescent="0.3"/>
    <row r="175" s="145" customFormat="1" ht="14.4" x14ac:dyDescent="0.3"/>
    <row r="176" s="145" customFormat="1" ht="14.4" x14ac:dyDescent="0.3"/>
    <row r="177" s="145" customFormat="1" ht="14.4" x14ac:dyDescent="0.3"/>
    <row r="178" s="145" customFormat="1" ht="14.4" x14ac:dyDescent="0.3"/>
    <row r="179" s="145" customFormat="1" ht="14.4" x14ac:dyDescent="0.3"/>
    <row r="180" s="145" customFormat="1" ht="14.4" x14ac:dyDescent="0.3"/>
    <row r="181" s="145" customFormat="1" ht="14.4" x14ac:dyDescent="0.3"/>
    <row r="182" s="145" customFormat="1" ht="14.4" x14ac:dyDescent="0.3"/>
    <row r="183" s="145" customFormat="1" ht="14.4" x14ac:dyDescent="0.3"/>
    <row r="184" s="145" customFormat="1" ht="14.4" x14ac:dyDescent="0.3"/>
    <row r="185" s="145" customFormat="1" ht="14.4" x14ac:dyDescent="0.3"/>
    <row r="186" s="145" customFormat="1" ht="14.4" x14ac:dyDescent="0.3"/>
    <row r="187" s="145" customFormat="1" ht="14.4" x14ac:dyDescent="0.3"/>
    <row r="188" s="145" customFormat="1" ht="14.4" x14ac:dyDescent="0.3"/>
    <row r="189" s="145" customFormat="1" ht="14.4" x14ac:dyDescent="0.3"/>
    <row r="190" s="145" customFormat="1" ht="14.4" x14ac:dyDescent="0.3"/>
    <row r="191" s="145" customFormat="1" ht="14.4" x14ac:dyDescent="0.3"/>
    <row r="192" s="145" customFormat="1" ht="14.4" x14ac:dyDescent="0.3"/>
    <row r="193" s="145" customFormat="1" ht="14.4" x14ac:dyDescent="0.3"/>
    <row r="194" s="145" customFormat="1" ht="14.4" x14ac:dyDescent="0.3"/>
    <row r="195" s="145" customFormat="1" ht="14.4" x14ac:dyDescent="0.3"/>
    <row r="196" s="145" customFormat="1" ht="14.4" x14ac:dyDescent="0.3"/>
    <row r="197" s="145" customFormat="1" ht="14.4" x14ac:dyDescent="0.3"/>
    <row r="198" s="145" customFormat="1" ht="14.4" x14ac:dyDescent="0.3"/>
    <row r="199" s="145" customFormat="1" ht="14.4" x14ac:dyDescent="0.3"/>
    <row r="200" s="145" customFormat="1" ht="14.4" x14ac:dyDescent="0.3"/>
    <row r="201" s="145" customFormat="1" ht="14.4" x14ac:dyDescent="0.3"/>
    <row r="202" s="145" customFormat="1" ht="14.4" x14ac:dyDescent="0.3"/>
    <row r="203" s="145" customFormat="1" ht="14.4" x14ac:dyDescent="0.3"/>
    <row r="204" s="145" customFormat="1" ht="14.4" x14ac:dyDescent="0.3"/>
    <row r="205" s="145" customFormat="1" ht="14.4" x14ac:dyDescent="0.3"/>
    <row r="206" s="145" customFormat="1" ht="14.4" x14ac:dyDescent="0.3"/>
    <row r="207" s="145" customFormat="1" ht="14.4" x14ac:dyDescent="0.3"/>
    <row r="208" s="145" customFormat="1" ht="14.4" x14ac:dyDescent="0.3"/>
    <row r="209" spans="1:12" s="145" customFormat="1" ht="14.4" x14ac:dyDescent="0.3"/>
    <row r="210" spans="1:12" s="145" customFormat="1" ht="14.4" x14ac:dyDescent="0.3"/>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sheetData>
  <mergeCells count="2">
    <mergeCell ref="A3:L3"/>
    <mergeCell ref="C5:I5"/>
  </mergeCells>
  <phoneticPr fontId="29" type="noConversion"/>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95F2-8E58-41E6-935F-79DDAD6DC22E}">
  <dimension ref="A1:BW262"/>
  <sheetViews>
    <sheetView zoomScaleNormal="100" workbookViewId="0"/>
  </sheetViews>
  <sheetFormatPr defaultColWidth="9.109375" defaultRowHeight="15.6" x14ac:dyDescent="0.3"/>
  <cols>
    <col min="1" max="1" width="9.109375" style="3"/>
    <col min="2" max="2" width="12.6640625" style="3" customWidth="1"/>
    <col min="3" max="4" width="14.5546875" style="3" customWidth="1"/>
    <col min="5" max="6" width="13.5546875" style="3" customWidth="1"/>
    <col min="7" max="7" width="13.5546875" style="3" bestFit="1" customWidth="1"/>
    <col min="8" max="12" width="12.6640625" style="3" customWidth="1"/>
    <col min="13" max="13" width="9.109375" customWidth="1"/>
    <col min="76" max="16384" width="9.109375" style="3"/>
  </cols>
  <sheetData>
    <row r="1" spans="1:12" ht="15.75" customHeight="1" x14ac:dyDescent="0.35">
      <c r="A1" s="19" t="s">
        <v>16</v>
      </c>
      <c r="B1" s="20"/>
      <c r="C1" s="8" t="s">
        <v>8</v>
      </c>
      <c r="D1" s="20"/>
      <c r="E1" s="20"/>
      <c r="F1" s="20"/>
      <c r="G1" s="20"/>
      <c r="H1" s="20"/>
      <c r="I1" s="20"/>
      <c r="J1" s="20"/>
      <c r="K1" s="20"/>
      <c r="L1" s="21"/>
    </row>
    <row r="2" spans="1:12" ht="15.75" customHeight="1" x14ac:dyDescent="0.35">
      <c r="A2" s="108"/>
      <c r="B2" s="20"/>
      <c r="C2" s="104"/>
      <c r="D2" s="105"/>
      <c r="E2" s="105"/>
      <c r="F2" s="105"/>
      <c r="G2" s="105"/>
      <c r="H2" s="105"/>
      <c r="I2" s="105"/>
      <c r="J2" s="105"/>
      <c r="K2" s="105"/>
      <c r="L2" s="106"/>
    </row>
    <row r="3" spans="1:12" ht="31.5" customHeight="1" x14ac:dyDescent="0.3">
      <c r="A3" s="213" t="s">
        <v>162</v>
      </c>
      <c r="B3" s="213"/>
      <c r="C3" s="213"/>
      <c r="D3" s="213"/>
      <c r="E3" s="213"/>
      <c r="F3" s="213"/>
      <c r="G3" s="213"/>
      <c r="H3" s="213"/>
      <c r="I3" s="213"/>
      <c r="J3" s="213"/>
      <c r="K3" s="213"/>
      <c r="L3" s="213"/>
    </row>
    <row r="4" spans="1:12" ht="15.75" customHeight="1" x14ac:dyDescent="0.3">
      <c r="A4" s="16"/>
      <c r="B4" s="16"/>
      <c r="C4" s="16"/>
      <c r="D4" s="16"/>
      <c r="E4" s="16"/>
      <c r="F4" s="16"/>
      <c r="G4" s="16"/>
      <c r="H4" s="16"/>
      <c r="I4" s="16"/>
      <c r="J4" s="16"/>
      <c r="K4" s="16"/>
      <c r="L4" s="16"/>
    </row>
    <row r="5" spans="1:12" x14ac:dyDescent="0.3">
      <c r="A5" s="63" t="s">
        <v>87</v>
      </c>
      <c r="B5" s="16"/>
      <c r="C5" s="16"/>
      <c r="D5" s="16"/>
      <c r="E5" s="16"/>
      <c r="F5" s="16"/>
      <c r="G5" s="16"/>
      <c r="H5" s="16"/>
      <c r="I5" s="16"/>
      <c r="J5" s="16"/>
      <c r="K5" s="16"/>
      <c r="L5" s="16"/>
    </row>
    <row r="6" spans="1:12" ht="15.75" customHeight="1" x14ac:dyDescent="0.3">
      <c r="A6" s="63"/>
      <c r="B6" s="63"/>
      <c r="C6" s="63"/>
      <c r="D6" s="63"/>
      <c r="E6" s="63"/>
      <c r="F6" s="63"/>
      <c r="G6" s="63"/>
      <c r="H6" s="63"/>
      <c r="I6" s="63"/>
      <c r="J6" s="63"/>
      <c r="K6" s="63"/>
      <c r="L6" s="63"/>
    </row>
    <row r="7" spans="1:12" ht="15.75" customHeight="1" x14ac:dyDescent="0.3">
      <c r="A7" s="63"/>
      <c r="B7" s="86"/>
      <c r="C7" s="86"/>
      <c r="D7" s="86" t="s">
        <v>89</v>
      </c>
      <c r="E7" s="86" t="s">
        <v>89</v>
      </c>
      <c r="F7" s="86" t="s">
        <v>91</v>
      </c>
      <c r="G7" s="86" t="s">
        <v>91</v>
      </c>
      <c r="H7" s="63"/>
      <c r="I7" s="63"/>
      <c r="J7" s="63"/>
      <c r="K7" s="63"/>
      <c r="L7" s="63"/>
    </row>
    <row r="8" spans="1:12" ht="15.75" customHeight="1" x14ac:dyDescent="0.3">
      <c r="A8" s="63"/>
      <c r="B8" s="87" t="s">
        <v>88</v>
      </c>
      <c r="C8" s="87" t="s">
        <v>6</v>
      </c>
      <c r="D8" s="87" t="s">
        <v>128</v>
      </c>
      <c r="E8" s="87" t="s">
        <v>90</v>
      </c>
      <c r="F8" s="87" t="s">
        <v>92</v>
      </c>
      <c r="G8" s="87" t="s">
        <v>93</v>
      </c>
      <c r="H8" s="63"/>
      <c r="I8" s="63"/>
      <c r="J8" s="63"/>
      <c r="K8" s="63"/>
      <c r="L8" s="63"/>
    </row>
    <row r="9" spans="1:12" ht="15.75" customHeight="1" x14ac:dyDescent="0.3">
      <c r="A9" s="63"/>
      <c r="B9" s="90">
        <v>1</v>
      </c>
      <c r="C9" s="138">
        <v>4.4999999999999998E-2</v>
      </c>
      <c r="D9" s="46">
        <v>200000</v>
      </c>
      <c r="E9" s="46">
        <v>85000</v>
      </c>
      <c r="F9" s="46">
        <v>80000</v>
      </c>
      <c r="G9" s="46">
        <v>110000</v>
      </c>
      <c r="H9" s="63"/>
      <c r="I9" s="63"/>
      <c r="J9" s="63"/>
      <c r="K9" s="63"/>
      <c r="L9" s="63"/>
    </row>
    <row r="10" spans="1:12" ht="15.75" customHeight="1" x14ac:dyDescent="0.3">
      <c r="A10" s="63"/>
      <c r="B10" s="90">
        <v>2</v>
      </c>
      <c r="C10" s="138">
        <v>2.5000000000000001E-2</v>
      </c>
      <c r="D10" s="46">
        <v>320000</v>
      </c>
      <c r="E10" s="46">
        <v>5000</v>
      </c>
      <c r="F10" s="46">
        <v>120000</v>
      </c>
      <c r="G10" s="46">
        <v>20000</v>
      </c>
      <c r="H10" s="63"/>
      <c r="I10" s="63"/>
      <c r="J10" s="63"/>
      <c r="K10" s="63"/>
      <c r="L10" s="63"/>
    </row>
    <row r="11" spans="1:12" ht="15.75" customHeight="1" x14ac:dyDescent="0.3">
      <c r="A11" s="63"/>
      <c r="B11" s="90">
        <v>3</v>
      </c>
      <c r="C11" s="138">
        <v>0.02</v>
      </c>
      <c r="D11" s="46">
        <v>125000</v>
      </c>
      <c r="E11" s="46">
        <v>360000</v>
      </c>
      <c r="F11" s="46">
        <v>45000</v>
      </c>
      <c r="G11" s="46">
        <v>75000</v>
      </c>
      <c r="H11" s="63"/>
      <c r="I11" s="63"/>
      <c r="J11" s="63"/>
      <c r="K11" s="63"/>
      <c r="L11" s="63"/>
    </row>
    <row r="12" spans="1:12" ht="15.75" customHeight="1" x14ac:dyDescent="0.3">
      <c r="A12" s="63"/>
      <c r="B12" s="90">
        <v>4</v>
      </c>
      <c r="C12" s="138">
        <v>0.01</v>
      </c>
      <c r="D12" s="46">
        <v>750000</v>
      </c>
      <c r="E12" s="46">
        <v>30000</v>
      </c>
      <c r="F12" s="46">
        <v>250000</v>
      </c>
      <c r="G12" s="46">
        <v>215000</v>
      </c>
      <c r="H12" s="63"/>
      <c r="I12" s="63"/>
      <c r="J12" s="63"/>
      <c r="K12" s="63"/>
      <c r="L12" s="63"/>
    </row>
    <row r="13" spans="1:12" ht="15.75" customHeight="1" x14ac:dyDescent="0.3">
      <c r="A13" s="63"/>
      <c r="B13" s="63"/>
      <c r="C13" s="63"/>
      <c r="D13" s="63"/>
      <c r="E13" s="63"/>
      <c r="F13" s="63"/>
      <c r="G13" s="63"/>
      <c r="H13" s="63"/>
      <c r="I13" s="63"/>
      <c r="J13" s="63"/>
      <c r="K13" s="63"/>
      <c r="L13" s="63"/>
    </row>
    <row r="14" spans="1:12" ht="15.75" customHeight="1" x14ac:dyDescent="0.3">
      <c r="A14" s="63" t="s">
        <v>169</v>
      </c>
      <c r="B14" s="63"/>
      <c r="C14" s="63"/>
      <c r="D14" s="63"/>
      <c r="E14" s="63"/>
      <c r="F14" s="63"/>
      <c r="G14" s="63"/>
      <c r="H14" s="63"/>
      <c r="I14" s="63"/>
      <c r="J14" s="63"/>
      <c r="K14" s="63"/>
      <c r="L14" s="63"/>
    </row>
    <row r="15" spans="1:12" ht="15.75" customHeight="1" x14ac:dyDescent="0.3">
      <c r="A15" s="63"/>
      <c r="B15" s="63"/>
      <c r="C15" s="63"/>
      <c r="D15" s="63"/>
      <c r="E15" s="63"/>
      <c r="F15" s="63"/>
      <c r="G15" s="63"/>
      <c r="H15" s="63"/>
      <c r="I15" s="63"/>
      <c r="J15" s="63"/>
      <c r="K15" s="63"/>
      <c r="L15" s="63"/>
    </row>
    <row r="16" spans="1:12" ht="15.75" customHeight="1" x14ac:dyDescent="0.3">
      <c r="A16" s="6"/>
      <c r="B16" s="6"/>
      <c r="C16" s="41" t="s">
        <v>94</v>
      </c>
      <c r="D16" s="13">
        <v>2.0000000000000002E-5</v>
      </c>
      <c r="E16" s="6"/>
      <c r="F16" s="6"/>
      <c r="G16" s="6"/>
      <c r="H16" s="6"/>
      <c r="I16" s="6"/>
      <c r="J16" s="6"/>
      <c r="K16" s="28"/>
      <c r="L16" s="6"/>
    </row>
    <row r="17" spans="1:12" ht="15.75" customHeight="1" x14ac:dyDescent="0.3">
      <c r="A17" s="6"/>
      <c r="B17" s="6"/>
      <c r="C17" s="29"/>
      <c r="D17" s="6"/>
      <c r="E17" s="6"/>
      <c r="F17" s="6"/>
      <c r="G17" s="6"/>
      <c r="H17" s="6"/>
      <c r="I17" s="6"/>
      <c r="J17" s="6"/>
      <c r="K17" s="28"/>
      <c r="L17" s="6"/>
    </row>
    <row r="18" spans="1:12" ht="15.75" customHeight="1" x14ac:dyDescent="0.3">
      <c r="A18" s="2" t="s">
        <v>21</v>
      </c>
      <c r="B18" s="2" t="s">
        <v>95</v>
      </c>
      <c r="C18" s="2"/>
      <c r="D18" s="2"/>
      <c r="E18" s="2"/>
      <c r="F18" s="2"/>
      <c r="G18" s="36"/>
      <c r="H18" s="36"/>
      <c r="I18" s="36"/>
      <c r="J18" s="36"/>
      <c r="K18" s="36"/>
      <c r="L18" s="37"/>
    </row>
    <row r="19" spans="1:12" ht="15.75" customHeight="1" x14ac:dyDescent="0.3">
      <c r="A19" s="2"/>
      <c r="B19" s="48" t="s">
        <v>25</v>
      </c>
      <c r="C19" s="2" t="s">
        <v>96</v>
      </c>
      <c r="D19" s="2"/>
      <c r="E19" s="2"/>
      <c r="F19" s="2"/>
      <c r="G19" s="36"/>
      <c r="H19" s="36"/>
      <c r="I19" s="36"/>
      <c r="J19" s="36"/>
      <c r="K19" s="36"/>
      <c r="L19" s="37"/>
    </row>
    <row r="20" spans="1:12" ht="15.75" customHeight="1" x14ac:dyDescent="0.3">
      <c r="A20" s="2"/>
      <c r="B20" s="48" t="s">
        <v>26</v>
      </c>
      <c r="C20" s="2" t="s">
        <v>97</v>
      </c>
      <c r="D20" s="2"/>
      <c r="E20" s="2"/>
      <c r="F20" s="2"/>
      <c r="G20" s="36"/>
      <c r="H20" s="36"/>
      <c r="I20" s="36"/>
      <c r="J20" s="36"/>
      <c r="K20" s="36"/>
      <c r="L20" s="37"/>
    </row>
    <row r="21" spans="1:12" ht="15.75" customHeight="1" x14ac:dyDescent="0.3">
      <c r="A21" s="2"/>
      <c r="B21" s="48" t="s">
        <v>27</v>
      </c>
      <c r="C21" s="2" t="s">
        <v>98</v>
      </c>
      <c r="D21" s="2"/>
      <c r="E21" s="2"/>
      <c r="F21" s="2"/>
      <c r="G21" s="36"/>
      <c r="H21" s="36"/>
      <c r="I21" s="36"/>
      <c r="J21" s="36"/>
      <c r="K21" s="36"/>
      <c r="L21" s="37"/>
    </row>
    <row r="22" spans="1:12" ht="15.75" customHeight="1" x14ac:dyDescent="0.35">
      <c r="A22" s="8"/>
      <c r="B22" s="8" t="s">
        <v>22</v>
      </c>
      <c r="C22" s="8"/>
      <c r="D22" s="7"/>
      <c r="E22" s="7"/>
      <c r="F22" s="7"/>
      <c r="G22" s="7"/>
      <c r="H22" s="2"/>
      <c r="I22" s="2"/>
      <c r="J22" s="1"/>
      <c r="K22" s="36"/>
      <c r="L22" s="37"/>
    </row>
    <row r="23" spans="1:12" ht="15.75" customHeight="1" x14ac:dyDescent="0.3">
      <c r="A23"/>
      <c r="B23"/>
      <c r="C23"/>
      <c r="D23"/>
      <c r="E23"/>
      <c r="F23"/>
      <c r="G23"/>
      <c r="H23"/>
      <c r="I23"/>
      <c r="J23"/>
      <c r="K23"/>
      <c r="L23"/>
    </row>
    <row r="24" spans="1:12" ht="15.75" customHeight="1" x14ac:dyDescent="0.3">
      <c r="A24"/>
      <c r="B24" s="173"/>
      <c r="C24" s="178"/>
      <c r="D24" s="236" t="s">
        <v>89</v>
      </c>
      <c r="E24" s="237"/>
      <c r="F24" s="237"/>
      <c r="G24" s="238"/>
      <c r="H24" s="236" t="s">
        <v>304</v>
      </c>
      <c r="I24" s="237"/>
      <c r="J24" s="237"/>
      <c r="K24" s="238"/>
      <c r="L24"/>
    </row>
    <row r="25" spans="1:12" ht="15.75" customHeight="1" x14ac:dyDescent="0.3">
      <c r="A25"/>
      <c r="B25" s="178" t="s">
        <v>88</v>
      </c>
      <c r="C25" s="178" t="s">
        <v>6</v>
      </c>
      <c r="D25" s="178" t="s">
        <v>290</v>
      </c>
      <c r="E25" s="178" t="s">
        <v>291</v>
      </c>
      <c r="F25" s="178" t="s">
        <v>292</v>
      </c>
      <c r="G25" s="178" t="s">
        <v>293</v>
      </c>
      <c r="H25" s="178" t="s">
        <v>290</v>
      </c>
      <c r="I25" s="178" t="s">
        <v>291</v>
      </c>
      <c r="J25" s="178" t="s">
        <v>292</v>
      </c>
      <c r="K25" s="178" t="s">
        <v>293</v>
      </c>
      <c r="L25"/>
    </row>
    <row r="26" spans="1:12" ht="15.75" customHeight="1" x14ac:dyDescent="0.3">
      <c r="A26"/>
      <c r="B26" s="178">
        <f t="shared" ref="B26:G29" si="0">B9</f>
        <v>1</v>
      </c>
      <c r="C26" s="193">
        <f t="shared" si="0"/>
        <v>4.4999999999999998E-2</v>
      </c>
      <c r="D26" s="179">
        <f t="shared" si="0"/>
        <v>200000</v>
      </c>
      <c r="E26" s="179">
        <f t="shared" si="0"/>
        <v>85000</v>
      </c>
      <c r="F26" s="179">
        <f t="shared" si="0"/>
        <v>80000</v>
      </c>
      <c r="G26" s="179">
        <f t="shared" si="0"/>
        <v>110000</v>
      </c>
      <c r="H26" s="179">
        <f t="shared" ref="H26:K29" si="1">$C26*(1-$C26)*(D26^2)</f>
        <v>1719000000</v>
      </c>
      <c r="I26" s="179">
        <f t="shared" si="1"/>
        <v>310494375</v>
      </c>
      <c r="J26" s="179">
        <f t="shared" si="1"/>
        <v>275040000</v>
      </c>
      <c r="K26" s="179">
        <f t="shared" si="1"/>
        <v>519997500</v>
      </c>
      <c r="L26"/>
    </row>
    <row r="27" spans="1:12" ht="15.75" customHeight="1" x14ac:dyDescent="0.3">
      <c r="A27"/>
      <c r="B27" s="178">
        <f t="shared" si="0"/>
        <v>2</v>
      </c>
      <c r="C27" s="193">
        <f t="shared" si="0"/>
        <v>2.5000000000000001E-2</v>
      </c>
      <c r="D27" s="179">
        <f t="shared" si="0"/>
        <v>320000</v>
      </c>
      <c r="E27" s="179">
        <f t="shared" si="0"/>
        <v>5000</v>
      </c>
      <c r="F27" s="179">
        <f t="shared" si="0"/>
        <v>120000</v>
      </c>
      <c r="G27" s="179">
        <f t="shared" si="0"/>
        <v>20000</v>
      </c>
      <c r="H27" s="179">
        <f t="shared" si="1"/>
        <v>2496000000</v>
      </c>
      <c r="I27" s="179">
        <f t="shared" si="1"/>
        <v>609375</v>
      </c>
      <c r="J27" s="179">
        <f t="shared" si="1"/>
        <v>351000000</v>
      </c>
      <c r="K27" s="179">
        <f t="shared" si="1"/>
        <v>9750000</v>
      </c>
      <c r="L27"/>
    </row>
    <row r="28" spans="1:12" ht="15.75" customHeight="1" x14ac:dyDescent="0.3">
      <c r="A28"/>
      <c r="B28" s="178">
        <f t="shared" si="0"/>
        <v>3</v>
      </c>
      <c r="C28" s="193">
        <f t="shared" si="0"/>
        <v>0.02</v>
      </c>
      <c r="D28" s="179">
        <f t="shared" si="0"/>
        <v>125000</v>
      </c>
      <c r="E28" s="179">
        <f t="shared" si="0"/>
        <v>360000</v>
      </c>
      <c r="F28" s="179">
        <f t="shared" si="0"/>
        <v>45000</v>
      </c>
      <c r="G28" s="179">
        <f t="shared" si="0"/>
        <v>75000</v>
      </c>
      <c r="H28" s="179">
        <f t="shared" si="1"/>
        <v>306250000</v>
      </c>
      <c r="I28" s="179">
        <f t="shared" si="1"/>
        <v>2540160000</v>
      </c>
      <c r="J28" s="179">
        <f t="shared" si="1"/>
        <v>39690000</v>
      </c>
      <c r="K28" s="179">
        <f t="shared" si="1"/>
        <v>110250000</v>
      </c>
      <c r="L28"/>
    </row>
    <row r="29" spans="1:12" ht="15.75" customHeight="1" x14ac:dyDescent="0.3">
      <c r="A29"/>
      <c r="B29" s="178">
        <f t="shared" si="0"/>
        <v>4</v>
      </c>
      <c r="C29" s="193">
        <f t="shared" si="0"/>
        <v>0.01</v>
      </c>
      <c r="D29" s="179">
        <f t="shared" si="0"/>
        <v>750000</v>
      </c>
      <c r="E29" s="179">
        <f t="shared" si="0"/>
        <v>30000</v>
      </c>
      <c r="F29" s="179">
        <f t="shared" si="0"/>
        <v>250000</v>
      </c>
      <c r="G29" s="179">
        <f t="shared" si="0"/>
        <v>215000</v>
      </c>
      <c r="H29" s="179">
        <f t="shared" si="1"/>
        <v>5568750000</v>
      </c>
      <c r="I29" s="179">
        <f t="shared" si="1"/>
        <v>8910000</v>
      </c>
      <c r="J29" s="179">
        <f t="shared" si="1"/>
        <v>618750000</v>
      </c>
      <c r="K29" s="179">
        <f t="shared" si="1"/>
        <v>457627500.00000006</v>
      </c>
      <c r="L29"/>
    </row>
    <row r="30" spans="1:12" ht="15.75" customHeight="1" x14ac:dyDescent="0.3">
      <c r="A30"/>
      <c r="B30"/>
      <c r="C30"/>
      <c r="D30"/>
      <c r="E30"/>
      <c r="F30"/>
      <c r="G30"/>
      <c r="H30"/>
      <c r="I30"/>
      <c r="J30"/>
      <c r="K30"/>
      <c r="L30"/>
    </row>
    <row r="31" spans="1:12" ht="15.75" customHeight="1" x14ac:dyDescent="0.3">
      <c r="A31"/>
      <c r="B31" s="180"/>
      <c r="C31" s="180"/>
      <c r="D31" s="182" t="s">
        <v>290</v>
      </c>
      <c r="E31" s="182" t="s">
        <v>291</v>
      </c>
      <c r="F31" s="182" t="s">
        <v>292</v>
      </c>
      <c r="G31" s="182" t="s">
        <v>293</v>
      </c>
      <c r="H31"/>
      <c r="I31"/>
      <c r="J31"/>
      <c r="K31"/>
      <c r="L31"/>
    </row>
    <row r="32" spans="1:12" ht="15.75" customHeight="1" x14ac:dyDescent="0.3">
      <c r="A32"/>
      <c r="B32" s="182" t="s">
        <v>25</v>
      </c>
      <c r="C32" s="180" t="s">
        <v>96</v>
      </c>
      <c r="D32" s="183">
        <f>SUMPRODUCT($C$26:$C$29,D26:D29)</f>
        <v>27000</v>
      </c>
      <c r="E32" s="183">
        <f>SUMPRODUCT($C$26:$C$29,E26:E29)</f>
        <v>11450</v>
      </c>
      <c r="F32" s="183">
        <f>SUMPRODUCT($C$26:$C$29,F26:F29)</f>
        <v>10000</v>
      </c>
      <c r="G32" s="183">
        <f>SUMPRODUCT($C$26:$C$29,G26:G29)</f>
        <v>9100</v>
      </c>
      <c r="H32" s="140"/>
      <c r="I32" s="140"/>
      <c r="J32"/>
      <c r="K32"/>
      <c r="L32"/>
    </row>
    <row r="33" spans="1:12" ht="15.75" customHeight="1" x14ac:dyDescent="0.3">
      <c r="A33"/>
      <c r="B33" s="182" t="s">
        <v>26</v>
      </c>
      <c r="C33" s="180" t="s">
        <v>97</v>
      </c>
      <c r="D33" s="183">
        <f>SUM(H26:H29)</f>
        <v>10090000000</v>
      </c>
      <c r="E33" s="183">
        <f>SUM(I26:I29)</f>
        <v>2860173750</v>
      </c>
      <c r="F33" s="183">
        <f>SUM(J26:J29)</f>
        <v>1284480000</v>
      </c>
      <c r="G33" s="183">
        <f>SUM(K26:K29)</f>
        <v>1097625000</v>
      </c>
      <c r="H33" s="140"/>
      <c r="I33"/>
      <c r="J33"/>
      <c r="K33"/>
      <c r="L33"/>
    </row>
    <row r="34" spans="1:12" ht="15.75" customHeight="1" x14ac:dyDescent="0.3">
      <c r="A34"/>
      <c r="B34" s="182" t="s">
        <v>27</v>
      </c>
      <c r="C34" s="180" t="s">
        <v>281</v>
      </c>
      <c r="D34" s="197">
        <f>D33^0.5/D32</f>
        <v>3.7203330381770918</v>
      </c>
      <c r="E34" s="197">
        <f>E33^0.5/E32</f>
        <v>4.6707940850836058</v>
      </c>
      <c r="F34" s="197">
        <f>F33^0.5/F32</f>
        <v>3.5839642855363389</v>
      </c>
      <c r="G34" s="197">
        <f>G33^0.5/G32</f>
        <v>3.6407059433204405</v>
      </c>
      <c r="H34" s="140"/>
      <c r="I34"/>
      <c r="J34"/>
      <c r="K34"/>
      <c r="L34"/>
    </row>
    <row r="35" spans="1:12" ht="15.75" customHeight="1" x14ac:dyDescent="0.3">
      <c r="A35"/>
      <c r="B35"/>
      <c r="C35"/>
      <c r="D35"/>
      <c r="E35"/>
      <c r="F35"/>
      <c r="G35"/>
      <c r="H35"/>
      <c r="I35"/>
      <c r="J35"/>
      <c r="K35"/>
      <c r="L35"/>
    </row>
    <row r="36" spans="1:12" ht="15.75" customHeight="1" x14ac:dyDescent="0.3">
      <c r="A36" s="2" t="s">
        <v>0</v>
      </c>
      <c r="B36" s="2" t="s">
        <v>99</v>
      </c>
      <c r="C36" s="2"/>
      <c r="D36" s="2"/>
      <c r="E36" s="2"/>
      <c r="F36" s="2"/>
      <c r="G36" s="36"/>
      <c r="H36" s="36"/>
      <c r="I36" s="36"/>
      <c r="J36" s="36"/>
      <c r="K36" s="36"/>
      <c r="L36" s="37"/>
    </row>
    <row r="37" spans="1:12" ht="15.75" customHeight="1" x14ac:dyDescent="0.35">
      <c r="A37" s="8"/>
      <c r="B37" s="8" t="s">
        <v>22</v>
      </c>
      <c r="C37" s="8"/>
      <c r="D37" s="7"/>
      <c r="E37" s="7"/>
      <c r="F37" s="7"/>
      <c r="G37" s="7"/>
      <c r="H37" s="2"/>
      <c r="I37" s="2"/>
      <c r="J37" s="1"/>
      <c r="K37" s="36"/>
      <c r="L37" s="37"/>
    </row>
    <row r="38" spans="1:12" ht="15.75" customHeight="1" x14ac:dyDescent="0.3">
      <c r="A38" s="145"/>
      <c r="B38" s="145" t="s">
        <v>294</v>
      </c>
      <c r="C38" s="145"/>
      <c r="D38" s="145"/>
      <c r="E38" s="145"/>
      <c r="F38" s="145"/>
      <c r="G38" s="145"/>
      <c r="H38" s="145"/>
      <c r="I38" s="145"/>
      <c r="J38" s="145"/>
      <c r="K38" s="145"/>
      <c r="L38" s="145"/>
    </row>
    <row r="39" spans="1:12" ht="15.75" customHeight="1" x14ac:dyDescent="0.3">
      <c r="A39" s="145"/>
      <c r="B39" s="224" t="str">
        <f>B25</f>
        <v>Event</v>
      </c>
      <c r="C39" s="233" t="s">
        <v>97</v>
      </c>
      <c r="D39" s="234"/>
      <c r="E39" s="235"/>
      <c r="F39" s="145"/>
      <c r="G39" s="145"/>
      <c r="H39" s="145"/>
      <c r="I39" s="145"/>
      <c r="J39" s="145"/>
      <c r="K39" s="145"/>
      <c r="L39" s="145"/>
    </row>
    <row r="40" spans="1:12" ht="15.75" customHeight="1" x14ac:dyDescent="0.3">
      <c r="A40" s="145"/>
      <c r="B40" s="226"/>
      <c r="C40" s="176" t="s">
        <v>235</v>
      </c>
      <c r="D40" s="176" t="s">
        <v>236</v>
      </c>
      <c r="E40" s="176" t="s">
        <v>237</v>
      </c>
      <c r="F40" s="145"/>
      <c r="G40" s="145"/>
      <c r="H40" s="145"/>
      <c r="I40" s="145"/>
      <c r="J40" s="145"/>
      <c r="K40" s="145"/>
      <c r="L40" s="145"/>
    </row>
    <row r="41" spans="1:12" ht="15.75" customHeight="1" x14ac:dyDescent="0.3">
      <c r="A41" s="145"/>
      <c r="B41" s="176">
        <f>B26</f>
        <v>1</v>
      </c>
      <c r="C41" s="177">
        <f t="shared" ref="C41:E44" si="2">$C26*(1-$C26)*($D26+E26)^2</f>
        <v>3490644375</v>
      </c>
      <c r="D41" s="177">
        <f t="shared" si="2"/>
        <v>3369240000</v>
      </c>
      <c r="E41" s="177">
        <f t="shared" si="2"/>
        <v>4129897500</v>
      </c>
      <c r="F41" s="145"/>
      <c r="G41" s="145"/>
      <c r="H41" s="145"/>
      <c r="I41" s="145"/>
      <c r="J41" s="145"/>
      <c r="K41" s="145"/>
      <c r="L41" s="145"/>
    </row>
    <row r="42" spans="1:12" ht="15.75" customHeight="1" x14ac:dyDescent="0.3">
      <c r="A42" s="145"/>
      <c r="B42" s="176">
        <f>B27</f>
        <v>2</v>
      </c>
      <c r="C42" s="177">
        <f t="shared" si="2"/>
        <v>2574609375</v>
      </c>
      <c r="D42" s="177">
        <f t="shared" si="2"/>
        <v>4719000000</v>
      </c>
      <c r="E42" s="177">
        <f t="shared" si="2"/>
        <v>2817750000</v>
      </c>
      <c r="F42" s="145"/>
      <c r="G42" s="145"/>
      <c r="H42" s="145"/>
      <c r="I42" s="145"/>
      <c r="J42" s="145"/>
      <c r="K42" s="145"/>
      <c r="L42" s="145"/>
    </row>
    <row r="43" spans="1:12" ht="15.75" customHeight="1" x14ac:dyDescent="0.3">
      <c r="A43" s="145"/>
      <c r="B43" s="176">
        <f>B28</f>
        <v>3</v>
      </c>
      <c r="C43" s="177">
        <f t="shared" si="2"/>
        <v>4610410000</v>
      </c>
      <c r="D43" s="177">
        <f t="shared" si="2"/>
        <v>566440000</v>
      </c>
      <c r="E43" s="177">
        <f t="shared" si="2"/>
        <v>784000000</v>
      </c>
      <c r="F43" s="145"/>
      <c r="G43" s="145"/>
      <c r="H43" s="145"/>
      <c r="I43" s="145"/>
      <c r="J43" s="145"/>
      <c r="K43" s="145"/>
      <c r="L43" s="145"/>
    </row>
    <row r="44" spans="1:12" ht="15.75" customHeight="1" x14ac:dyDescent="0.3">
      <c r="A44" s="145"/>
      <c r="B44" s="176">
        <f>B29</f>
        <v>4</v>
      </c>
      <c r="C44" s="177">
        <f t="shared" si="2"/>
        <v>6023160000.000001</v>
      </c>
      <c r="D44" s="177">
        <f t="shared" si="2"/>
        <v>9900000000</v>
      </c>
      <c r="E44" s="177">
        <f t="shared" si="2"/>
        <v>9219127500</v>
      </c>
      <c r="F44" s="145"/>
      <c r="G44" s="145"/>
      <c r="H44" s="145"/>
      <c r="I44" s="145"/>
      <c r="J44" s="145"/>
      <c r="K44" s="145"/>
      <c r="L44" s="145"/>
    </row>
    <row r="45" spans="1:12" ht="15.75" customHeight="1" x14ac:dyDescent="0.3">
      <c r="A45" s="145"/>
      <c r="B45" s="174" t="s">
        <v>199</v>
      </c>
      <c r="C45" s="177">
        <f>SUM(C41:C44)</f>
        <v>16698823750</v>
      </c>
      <c r="D45" s="177">
        <f t="shared" ref="D45:E45" si="3">SUM(D41:D44)</f>
        <v>18554680000</v>
      </c>
      <c r="E45" s="177">
        <f t="shared" si="3"/>
        <v>16950775000</v>
      </c>
      <c r="F45" s="140"/>
      <c r="G45" s="145"/>
      <c r="H45" s="145"/>
      <c r="I45" s="145"/>
      <c r="J45" s="145"/>
      <c r="K45" s="145"/>
      <c r="L45" s="145"/>
    </row>
    <row r="46" spans="1:12" ht="15.75" customHeight="1" x14ac:dyDescent="0.3">
      <c r="A46" s="145"/>
      <c r="B46" s="175"/>
      <c r="C46" s="145"/>
      <c r="D46" s="145"/>
      <c r="E46" s="145"/>
      <c r="F46" s="145"/>
      <c r="G46" s="145"/>
      <c r="H46" s="145"/>
      <c r="I46" s="145"/>
      <c r="J46" s="145"/>
      <c r="K46" s="145"/>
      <c r="L46" s="145"/>
    </row>
    <row r="47" spans="1:12" ht="15.75" customHeight="1" x14ac:dyDescent="0.3">
      <c r="A47" s="145"/>
      <c r="B47" s="147" t="s">
        <v>238</v>
      </c>
      <c r="C47" s="147"/>
      <c r="D47" s="147"/>
      <c r="E47" s="147"/>
      <c r="F47" s="147"/>
      <c r="G47" s="140"/>
      <c r="H47" s="145"/>
      <c r="I47" s="145"/>
      <c r="J47" s="145"/>
      <c r="K47" s="145"/>
      <c r="L47" s="145"/>
    </row>
    <row r="48" spans="1:12" ht="15.75" customHeight="1" x14ac:dyDescent="0.3">
      <c r="A48" s="145"/>
      <c r="B48" s="145"/>
      <c r="C48" s="145"/>
      <c r="D48" s="145"/>
      <c r="E48" s="145"/>
      <c r="F48" s="145"/>
      <c r="G48" s="145"/>
      <c r="H48" s="145"/>
      <c r="I48" s="145"/>
      <c r="J48" s="145"/>
      <c r="K48" s="145"/>
      <c r="L48" s="145"/>
    </row>
    <row r="49" spans="1:12" ht="15.75" customHeight="1" x14ac:dyDescent="0.3">
      <c r="A49" s="2" t="s">
        <v>171</v>
      </c>
      <c r="B49" s="1"/>
      <c r="C49" s="1"/>
      <c r="D49" s="1"/>
      <c r="E49" s="1"/>
      <c r="F49" s="1"/>
      <c r="G49" s="1"/>
      <c r="H49" s="1"/>
      <c r="I49" s="1"/>
      <c r="J49" s="1"/>
      <c r="K49" s="1"/>
      <c r="L49" s="1"/>
    </row>
    <row r="50" spans="1:12" ht="15.75" customHeight="1" x14ac:dyDescent="0.3">
      <c r="A50" s="2"/>
      <c r="B50" s="2"/>
      <c r="C50" s="2"/>
      <c r="D50" s="2"/>
      <c r="E50" s="2"/>
      <c r="F50" s="2"/>
      <c r="G50" s="36"/>
      <c r="H50" s="36"/>
      <c r="I50" s="36"/>
      <c r="J50" s="36"/>
      <c r="K50" s="36"/>
      <c r="L50" s="37"/>
    </row>
    <row r="51" spans="1:12" ht="15.75" customHeight="1" x14ac:dyDescent="0.3">
      <c r="A51" s="2" t="s">
        <v>1</v>
      </c>
      <c r="B51" s="2" t="s">
        <v>100</v>
      </c>
      <c r="C51" s="2"/>
      <c r="D51" s="2"/>
      <c r="E51" s="2"/>
      <c r="F51" s="2"/>
      <c r="G51" s="36"/>
      <c r="H51" s="36"/>
      <c r="I51" s="36"/>
      <c r="J51" s="36"/>
      <c r="K51" s="36"/>
      <c r="L51" s="37"/>
    </row>
    <row r="52" spans="1:12" ht="15.75" customHeight="1" x14ac:dyDescent="0.35">
      <c r="A52" s="8"/>
      <c r="B52" s="8" t="s">
        <v>22</v>
      </c>
      <c r="C52" s="8"/>
      <c r="D52" s="7"/>
      <c r="E52" s="7"/>
      <c r="F52" s="7"/>
      <c r="G52" s="7"/>
      <c r="H52" s="2"/>
      <c r="I52" s="2"/>
      <c r="J52" s="1"/>
      <c r="K52" s="36"/>
      <c r="L52" s="37"/>
    </row>
    <row r="53" spans="1:12" ht="15.75" customHeight="1" x14ac:dyDescent="0.3">
      <c r="A53"/>
      <c r="B53"/>
      <c r="C53"/>
      <c r="D53"/>
      <c r="E53"/>
      <c r="F53"/>
      <c r="G53"/>
      <c r="H53"/>
      <c r="I53"/>
      <c r="J53"/>
      <c r="K53"/>
      <c r="L53"/>
    </row>
    <row r="54" spans="1:12" ht="15.75" customHeight="1" x14ac:dyDescent="0.3">
      <c r="A54"/>
      <c r="B54" s="224" t="str">
        <f>B39</f>
        <v>Event</v>
      </c>
      <c r="C54" s="227" t="s">
        <v>302</v>
      </c>
      <c r="D54"/>
      <c r="F54"/>
      <c r="G54"/>
      <c r="H54"/>
      <c r="I54"/>
      <c r="J54"/>
      <c r="K54"/>
      <c r="L54"/>
    </row>
    <row r="55" spans="1:12" ht="15.75" customHeight="1" x14ac:dyDescent="0.3">
      <c r="A55"/>
      <c r="B55" s="225"/>
      <c r="C55" s="228"/>
      <c r="D55"/>
      <c r="F55"/>
      <c r="G55"/>
      <c r="H55"/>
      <c r="I55"/>
      <c r="J55"/>
      <c r="K55"/>
      <c r="L55"/>
    </row>
    <row r="56" spans="1:12" ht="15.75" customHeight="1" x14ac:dyDescent="0.3">
      <c r="A56"/>
      <c r="B56" s="226"/>
      <c r="C56" s="229"/>
      <c r="D56"/>
      <c r="F56"/>
      <c r="G56"/>
      <c r="H56"/>
      <c r="I56"/>
      <c r="J56"/>
      <c r="K56"/>
      <c r="L56"/>
    </row>
    <row r="57" spans="1:12" ht="15.75" customHeight="1" x14ac:dyDescent="0.3">
      <c r="A57"/>
      <c r="B57" s="176">
        <f t="shared" ref="B57:B60" si="4">B41</f>
        <v>1</v>
      </c>
      <c r="C57" s="192">
        <f>(D26/SUM(D26:E26))*(C41-H26-I26)</f>
        <v>1025368421.0526315</v>
      </c>
      <c r="D57"/>
      <c r="F57"/>
      <c r="G57"/>
      <c r="H57"/>
      <c r="I57"/>
      <c r="J57"/>
      <c r="K57"/>
      <c r="L57"/>
    </row>
    <row r="58" spans="1:12" ht="15.75" customHeight="1" x14ac:dyDescent="0.3">
      <c r="A58"/>
      <c r="B58" s="176">
        <f t="shared" si="4"/>
        <v>2</v>
      </c>
      <c r="C58" s="192">
        <f>(D27/SUM(D27:E27))*(C42-H27-I27)</f>
        <v>76800000</v>
      </c>
      <c r="D58"/>
      <c r="E58" s="230" t="s">
        <v>303</v>
      </c>
      <c r="F58"/>
      <c r="G58"/>
      <c r="H58"/>
      <c r="I58"/>
      <c r="J58"/>
      <c r="K58"/>
      <c r="L58"/>
    </row>
    <row r="59" spans="1:12" ht="15.75" customHeight="1" x14ac:dyDescent="0.3">
      <c r="A59"/>
      <c r="B59" s="176">
        <f t="shared" si="4"/>
        <v>3</v>
      </c>
      <c r="C59" s="192">
        <f>(D28/SUM(D28:E28))*(C43-H28-I28)</f>
        <v>454639175.25773191</v>
      </c>
      <c r="D59"/>
      <c r="E59" s="231"/>
      <c r="F59"/>
      <c r="G59"/>
      <c r="H59"/>
      <c r="I59"/>
      <c r="J59"/>
      <c r="K59"/>
      <c r="L59"/>
    </row>
    <row r="60" spans="1:12" ht="15.75" customHeight="1" x14ac:dyDescent="0.3">
      <c r="A60"/>
      <c r="B60" s="176">
        <f t="shared" si="4"/>
        <v>4</v>
      </c>
      <c r="C60" s="192">
        <f>(D29/SUM(D29:E29))*(C44-H29-I29)</f>
        <v>428365384.61538553</v>
      </c>
      <c r="D60"/>
      <c r="E60" s="231"/>
      <c r="F60"/>
      <c r="G60"/>
      <c r="H60"/>
      <c r="I60"/>
      <c r="J60"/>
      <c r="K60"/>
      <c r="L60"/>
    </row>
    <row r="61" spans="1:12" ht="15.75" customHeight="1" x14ac:dyDescent="0.3">
      <c r="A61"/>
      <c r="B61" s="176" t="s">
        <v>277</v>
      </c>
      <c r="C61" s="192">
        <f>SUM(C57:C60)</f>
        <v>1985172980.9257488</v>
      </c>
      <c r="D61"/>
      <c r="E61" s="201">
        <f>D16*C45</f>
        <v>333976.47500000003</v>
      </c>
      <c r="F61"/>
      <c r="G61"/>
      <c r="H61"/>
      <c r="I61"/>
      <c r="J61"/>
      <c r="K61"/>
      <c r="L61"/>
    </row>
    <row r="62" spans="1:12" x14ac:dyDescent="0.3">
      <c r="A62"/>
      <c r="B62"/>
      <c r="C62"/>
      <c r="D62"/>
      <c r="E62"/>
      <c r="F62"/>
      <c r="G62"/>
      <c r="H62"/>
      <c r="I62"/>
      <c r="J62"/>
      <c r="K62"/>
      <c r="L62"/>
    </row>
    <row r="63" spans="1:12" x14ac:dyDescent="0.3">
      <c r="A63"/>
      <c r="B63" s="232" t="s">
        <v>239</v>
      </c>
      <c r="C63" s="232"/>
      <c r="D63"/>
      <c r="E63"/>
      <c r="F63"/>
      <c r="G63"/>
      <c r="H63"/>
      <c r="I63"/>
      <c r="J63"/>
      <c r="K63"/>
      <c r="L63"/>
    </row>
    <row r="64" spans="1:12" x14ac:dyDescent="0.3">
      <c r="A64"/>
      <c r="B64" s="180" t="s">
        <v>240</v>
      </c>
      <c r="C64" s="181">
        <f>D16*(D33+C61)</f>
        <v>241503.45961851499</v>
      </c>
      <c r="D64"/>
      <c r="E64" s="194"/>
      <c r="F64"/>
      <c r="G64"/>
      <c r="H64"/>
      <c r="I64"/>
      <c r="J64"/>
      <c r="K64"/>
      <c r="L64"/>
    </row>
    <row r="65" spans="1:12" x14ac:dyDescent="0.3">
      <c r="A65"/>
      <c r="B65" s="180" t="s">
        <v>241</v>
      </c>
      <c r="C65" s="181">
        <f>E61-C64</f>
        <v>92473.015381485049</v>
      </c>
      <c r="D65"/>
      <c r="E65" s="194"/>
      <c r="F65"/>
      <c r="G65"/>
      <c r="H65"/>
      <c r="I65"/>
      <c r="J65"/>
      <c r="K65"/>
      <c r="L65"/>
    </row>
    <row r="66" spans="1:12" x14ac:dyDescent="0.3">
      <c r="A66"/>
      <c r="B66"/>
      <c r="C66"/>
      <c r="D66"/>
      <c r="E66"/>
    </row>
    <row r="67" spans="1:12" x14ac:dyDescent="0.3">
      <c r="A67"/>
      <c r="B67"/>
      <c r="C67"/>
      <c r="D67"/>
      <c r="E67"/>
    </row>
    <row r="68" spans="1:12"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row r="87" spans="1:12" x14ac:dyDescent="0.3">
      <c r="A87"/>
      <c r="B87"/>
      <c r="C87"/>
      <c r="D87"/>
      <c r="E87"/>
      <c r="F87"/>
      <c r="G87"/>
      <c r="H87"/>
      <c r="I87"/>
      <c r="J87"/>
      <c r="K87"/>
      <c r="L87"/>
    </row>
    <row r="88" spans="1:12" x14ac:dyDescent="0.3">
      <c r="A88"/>
      <c r="B88"/>
      <c r="C88"/>
      <c r="D88"/>
      <c r="E88"/>
      <c r="F88"/>
      <c r="G88"/>
      <c r="H88"/>
      <c r="I88"/>
      <c r="J88"/>
      <c r="K88"/>
      <c r="L88"/>
    </row>
    <row r="89" spans="1:12" x14ac:dyDescent="0.3">
      <c r="A89"/>
      <c r="B89"/>
      <c r="C89"/>
      <c r="D89"/>
      <c r="E89"/>
      <c r="F89"/>
      <c r="G89"/>
      <c r="H89"/>
      <c r="I89"/>
      <c r="J89"/>
      <c r="K89"/>
      <c r="L89"/>
    </row>
    <row r="90" spans="1:12" x14ac:dyDescent="0.3">
      <c r="A90"/>
      <c r="B90"/>
      <c r="C90"/>
      <c r="D90"/>
      <c r="E90"/>
      <c r="F90"/>
      <c r="G90"/>
      <c r="H90"/>
      <c r="I90"/>
      <c r="J90"/>
      <c r="K90"/>
      <c r="L90"/>
    </row>
    <row r="91" spans="1:12" x14ac:dyDescent="0.3">
      <c r="A91"/>
      <c r="B91"/>
      <c r="C91"/>
      <c r="D91"/>
      <c r="E91"/>
      <c r="F91"/>
      <c r="G91"/>
      <c r="H91"/>
      <c r="I91"/>
      <c r="J91"/>
      <c r="K91"/>
      <c r="L91"/>
    </row>
    <row r="92" spans="1:12" x14ac:dyDescent="0.3">
      <c r="A92"/>
      <c r="B92"/>
      <c r="C92"/>
      <c r="D92"/>
      <c r="E92"/>
      <c r="F92"/>
      <c r="G92"/>
      <c r="H92"/>
      <c r="I92"/>
      <c r="J92"/>
      <c r="K92"/>
      <c r="L92"/>
    </row>
    <row r="93" spans="1:12" x14ac:dyDescent="0.3">
      <c r="A93"/>
      <c r="B93"/>
      <c r="C93"/>
      <c r="D93"/>
      <c r="E93"/>
      <c r="F93"/>
      <c r="G93"/>
      <c r="H93"/>
      <c r="I93"/>
      <c r="J93"/>
      <c r="K93"/>
      <c r="L93"/>
    </row>
    <row r="94" spans="1:12" x14ac:dyDescent="0.3">
      <c r="A94"/>
      <c r="B94"/>
      <c r="C94"/>
      <c r="D94"/>
      <c r="E94"/>
      <c r="F94"/>
      <c r="G94"/>
      <c r="H94"/>
      <c r="I94"/>
      <c r="J94"/>
      <c r="K94"/>
      <c r="L94"/>
    </row>
    <row r="95" spans="1:12" x14ac:dyDescent="0.3">
      <c r="A95"/>
      <c r="B95"/>
      <c r="C95"/>
      <c r="D95"/>
      <c r="E95"/>
      <c r="F95"/>
      <c r="G95"/>
      <c r="H95"/>
      <c r="I95"/>
      <c r="J95"/>
      <c r="K95"/>
      <c r="L95"/>
    </row>
    <row r="96" spans="1:12" x14ac:dyDescent="0.3">
      <c r="A96"/>
      <c r="B96"/>
      <c r="C96"/>
      <c r="D96"/>
      <c r="E96"/>
      <c r="F96"/>
      <c r="G96"/>
      <c r="H96"/>
      <c r="I96"/>
      <c r="J96"/>
      <c r="K96"/>
      <c r="L96"/>
    </row>
    <row r="97" spans="1:12" x14ac:dyDescent="0.3">
      <c r="A97"/>
      <c r="B97"/>
      <c r="C97"/>
      <c r="D97"/>
      <c r="E97"/>
      <c r="F97"/>
      <c r="G97"/>
      <c r="H97"/>
      <c r="I97"/>
      <c r="J97"/>
      <c r="K97"/>
      <c r="L97"/>
    </row>
    <row r="98" spans="1:12" x14ac:dyDescent="0.3">
      <c r="A98"/>
      <c r="B98"/>
      <c r="C98"/>
      <c r="D98"/>
      <c r="E98"/>
      <c r="F98"/>
      <c r="G98"/>
      <c r="H98"/>
      <c r="I98"/>
      <c r="J98"/>
      <c r="K98"/>
      <c r="L98"/>
    </row>
    <row r="99" spans="1:12" x14ac:dyDescent="0.3">
      <c r="A99"/>
      <c r="B99"/>
      <c r="C99"/>
      <c r="D99"/>
      <c r="E99"/>
      <c r="F99"/>
      <c r="G99"/>
      <c r="H99"/>
      <c r="I99"/>
      <c r="J99"/>
      <c r="K99"/>
      <c r="L99"/>
    </row>
    <row r="100" spans="1:12" x14ac:dyDescent="0.3">
      <c r="A100"/>
      <c r="B100"/>
      <c r="C100"/>
      <c r="D100"/>
      <c r="E100"/>
      <c r="F100"/>
      <c r="G100"/>
      <c r="H100"/>
      <c r="I100"/>
      <c r="J100"/>
      <c r="K100"/>
      <c r="L100"/>
    </row>
    <row r="101" spans="1:12" x14ac:dyDescent="0.3">
      <c r="A101"/>
      <c r="B101"/>
      <c r="C101"/>
      <c r="D101"/>
      <c r="E101"/>
      <c r="F101"/>
      <c r="G101"/>
      <c r="H101"/>
      <c r="I101"/>
      <c r="J101"/>
      <c r="K101"/>
      <c r="L101"/>
    </row>
    <row r="102" spans="1:12" x14ac:dyDescent="0.3">
      <c r="A102"/>
      <c r="B102"/>
      <c r="C102"/>
      <c r="D102"/>
      <c r="E102"/>
      <c r="F102"/>
      <c r="G102"/>
      <c r="H102"/>
      <c r="I102"/>
      <c r="J102"/>
      <c r="K102"/>
      <c r="L102"/>
    </row>
    <row r="103" spans="1:12" x14ac:dyDescent="0.3">
      <c r="A103"/>
      <c r="B103"/>
      <c r="C103"/>
      <c r="D103"/>
      <c r="E103"/>
      <c r="F103"/>
      <c r="G103"/>
      <c r="H103"/>
      <c r="I103"/>
      <c r="J103"/>
      <c r="K103"/>
      <c r="L103"/>
    </row>
    <row r="104" spans="1:12" x14ac:dyDescent="0.3">
      <c r="A104"/>
      <c r="B104"/>
      <c r="C104"/>
      <c r="D104"/>
      <c r="E104"/>
      <c r="F104"/>
      <c r="G104"/>
      <c r="H104"/>
      <c r="I104"/>
      <c r="J104"/>
      <c r="K104"/>
      <c r="L104"/>
    </row>
    <row r="105" spans="1:12" x14ac:dyDescent="0.3">
      <c r="A105"/>
      <c r="B105"/>
      <c r="C105"/>
      <c r="D105"/>
      <c r="E105"/>
      <c r="F105"/>
      <c r="G105"/>
      <c r="H105"/>
      <c r="I105"/>
      <c r="J105"/>
      <c r="K105"/>
      <c r="L105"/>
    </row>
    <row r="106" spans="1:12" x14ac:dyDescent="0.3">
      <c r="A106"/>
      <c r="B106"/>
      <c r="C106"/>
      <c r="D106"/>
      <c r="E106"/>
      <c r="F106"/>
      <c r="G106"/>
      <c r="H106"/>
      <c r="I106"/>
      <c r="J106"/>
      <c r="K106"/>
      <c r="L106"/>
    </row>
    <row r="107" spans="1:12" x14ac:dyDescent="0.3">
      <c r="A107"/>
      <c r="B107"/>
      <c r="C107"/>
      <c r="D107"/>
      <c r="E107"/>
      <c r="F107"/>
      <c r="G107"/>
      <c r="H107"/>
      <c r="I107"/>
      <c r="J107"/>
      <c r="K107"/>
      <c r="L107"/>
    </row>
    <row r="108" spans="1:12" x14ac:dyDescent="0.3">
      <c r="A108"/>
      <c r="B108"/>
      <c r="C108"/>
      <c r="D108"/>
      <c r="E108"/>
      <c r="F108"/>
      <c r="G108"/>
      <c r="H108"/>
      <c r="I108"/>
      <c r="J108"/>
      <c r="K108"/>
      <c r="L108"/>
    </row>
    <row r="109" spans="1:12" x14ac:dyDescent="0.3">
      <c r="A109"/>
      <c r="B109"/>
      <c r="C109"/>
      <c r="D109"/>
      <c r="E109"/>
      <c r="F109"/>
      <c r="G109"/>
      <c r="H109"/>
      <c r="I109"/>
      <c r="J109"/>
      <c r="K109"/>
      <c r="L109"/>
    </row>
    <row r="110" spans="1:12" x14ac:dyDescent="0.3">
      <c r="A110"/>
      <c r="B110"/>
      <c r="C110"/>
      <c r="D110"/>
      <c r="E110"/>
      <c r="F110"/>
      <c r="G110"/>
      <c r="H110"/>
      <c r="I110"/>
      <c r="J110"/>
      <c r="K110"/>
      <c r="L110"/>
    </row>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sheetData>
  <mergeCells count="9">
    <mergeCell ref="A3:L3"/>
    <mergeCell ref="B54:B56"/>
    <mergeCell ref="C54:C56"/>
    <mergeCell ref="E58:E60"/>
    <mergeCell ref="B63:C63"/>
    <mergeCell ref="B39:B40"/>
    <mergeCell ref="C39:E39"/>
    <mergeCell ref="D24:G24"/>
    <mergeCell ref="H24:K24"/>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9B56-4761-4439-AB2A-05B084E4A2FA}">
  <dimension ref="A1:BW335"/>
  <sheetViews>
    <sheetView zoomScaleNormal="100" workbookViewId="0"/>
  </sheetViews>
  <sheetFormatPr defaultColWidth="9.109375" defaultRowHeight="15.6" x14ac:dyDescent="0.3"/>
  <cols>
    <col min="1" max="1" width="9.109375" style="3"/>
    <col min="2" max="2" width="19.33203125" style="3" customWidth="1"/>
    <col min="3" max="6" width="17.33203125" style="3" customWidth="1"/>
    <col min="7" max="12" width="9.109375" style="3"/>
    <col min="13" max="13" width="9.109375" customWidth="1"/>
    <col min="76" max="16384" width="9.109375" style="3"/>
  </cols>
  <sheetData>
    <row r="1" spans="1:12" ht="15.75" customHeight="1" x14ac:dyDescent="0.35">
      <c r="A1" s="19" t="s">
        <v>15</v>
      </c>
      <c r="B1" s="20"/>
      <c r="C1" s="8" t="s">
        <v>8</v>
      </c>
      <c r="D1" s="20"/>
      <c r="E1" s="20"/>
      <c r="F1" s="20"/>
      <c r="G1" s="20"/>
      <c r="H1" s="20"/>
      <c r="I1" s="20"/>
      <c r="J1" s="20"/>
      <c r="K1" s="20"/>
      <c r="L1" s="21"/>
    </row>
    <row r="2" spans="1:12" ht="15.75" customHeight="1" x14ac:dyDescent="0.35">
      <c r="A2" s="19"/>
      <c r="B2" s="20"/>
      <c r="C2" s="52" t="s">
        <v>163</v>
      </c>
      <c r="D2" s="53"/>
      <c r="E2" s="53"/>
      <c r="F2" s="53"/>
      <c r="G2" s="53"/>
      <c r="H2" s="53"/>
      <c r="I2" s="53"/>
      <c r="J2" s="53"/>
      <c r="K2" s="53"/>
      <c r="L2" s="54"/>
    </row>
    <row r="3" spans="1:12" ht="15.75" customHeight="1" x14ac:dyDescent="0.35">
      <c r="A3" s="24"/>
      <c r="B3" s="24"/>
      <c r="C3" s="104"/>
      <c r="D3" s="112"/>
      <c r="E3" s="112"/>
      <c r="F3" s="112"/>
      <c r="G3" s="112"/>
      <c r="H3" s="112"/>
      <c r="I3" s="112"/>
      <c r="J3" s="112"/>
      <c r="K3" s="112"/>
      <c r="L3" s="69"/>
    </row>
    <row r="4" spans="1:12" ht="33" customHeight="1" x14ac:dyDescent="0.3">
      <c r="A4" s="222" t="s">
        <v>164</v>
      </c>
      <c r="B4" s="222"/>
      <c r="C4" s="222"/>
      <c r="D4" s="222"/>
      <c r="E4" s="222"/>
      <c r="F4" s="222"/>
      <c r="G4" s="222"/>
      <c r="H4" s="222"/>
      <c r="I4" s="222"/>
      <c r="J4" s="222"/>
      <c r="K4" s="222"/>
      <c r="L4" s="222"/>
    </row>
    <row r="5" spans="1:12" ht="15.75" customHeight="1" x14ac:dyDescent="0.3">
      <c r="A5" s="83"/>
      <c r="B5" s="83"/>
      <c r="C5" s="83"/>
      <c r="D5" s="83"/>
      <c r="E5" s="83"/>
      <c r="F5" s="83"/>
      <c r="G5" s="83"/>
      <c r="H5" s="83"/>
      <c r="I5" s="83"/>
      <c r="J5" s="83"/>
      <c r="K5" s="83"/>
      <c r="L5" s="83"/>
    </row>
    <row r="6" spans="1:12" ht="15.75" customHeight="1" x14ac:dyDescent="0.3">
      <c r="A6" s="36" t="s">
        <v>101</v>
      </c>
      <c r="B6" s="83"/>
      <c r="C6" s="83"/>
      <c r="D6" s="83"/>
      <c r="E6" s="83"/>
      <c r="F6" s="83"/>
      <c r="G6" s="83"/>
      <c r="H6" s="83"/>
      <c r="I6" s="83"/>
      <c r="J6" s="83"/>
      <c r="K6" s="83"/>
      <c r="L6" s="83"/>
    </row>
    <row r="7" spans="1:12" ht="15.75" customHeight="1" x14ac:dyDescent="0.3">
      <c r="A7" s="83"/>
      <c r="B7" s="83"/>
      <c r="C7" s="83"/>
      <c r="D7" s="83"/>
      <c r="E7" s="83"/>
      <c r="F7" s="83"/>
      <c r="G7" s="83"/>
      <c r="H7" s="83"/>
      <c r="I7" s="83"/>
      <c r="J7" s="83"/>
      <c r="K7" s="83"/>
      <c r="L7" s="83"/>
    </row>
    <row r="8" spans="1:12" ht="15.75" customHeight="1" x14ac:dyDescent="0.3">
      <c r="A8" s="83"/>
      <c r="B8" s="11" t="s">
        <v>103</v>
      </c>
      <c r="C8" s="109"/>
      <c r="D8" s="109"/>
      <c r="E8" s="109"/>
      <c r="F8" s="83"/>
      <c r="G8" s="83"/>
      <c r="H8" s="83"/>
      <c r="I8" s="83"/>
      <c r="J8" s="83"/>
      <c r="K8" s="83"/>
      <c r="L8" s="83"/>
    </row>
    <row r="9" spans="1:12" ht="15.75" customHeight="1" x14ac:dyDescent="0.3">
      <c r="A9" s="83"/>
      <c r="B9" s="11" t="s">
        <v>102</v>
      </c>
      <c r="C9" s="109"/>
      <c r="D9" s="109"/>
      <c r="E9" s="109"/>
      <c r="F9" s="83"/>
      <c r="G9" s="83"/>
      <c r="H9" s="83"/>
      <c r="I9" s="83"/>
      <c r="J9" s="83"/>
      <c r="K9" s="83"/>
      <c r="L9" s="83"/>
    </row>
    <row r="10" spans="1:12" ht="15.75" customHeight="1" x14ac:dyDescent="0.3">
      <c r="A10" s="83"/>
      <c r="B10" s="11" t="s">
        <v>104</v>
      </c>
      <c r="C10" s="109"/>
      <c r="D10" s="109"/>
      <c r="E10" s="109"/>
      <c r="F10" s="83"/>
      <c r="G10" s="83"/>
      <c r="H10" s="83"/>
      <c r="I10" s="83"/>
      <c r="J10" s="83"/>
      <c r="K10" s="83"/>
      <c r="L10" s="83"/>
    </row>
    <row r="11" spans="1:12" ht="15.75" customHeight="1" x14ac:dyDescent="0.3">
      <c r="A11" s="83"/>
      <c r="B11" s="83"/>
      <c r="C11" s="83"/>
      <c r="D11" s="83"/>
      <c r="E11" s="83"/>
      <c r="F11" s="83"/>
      <c r="G11" s="83"/>
      <c r="H11" s="83"/>
      <c r="I11" s="83"/>
      <c r="J11" s="83"/>
      <c r="K11" s="83"/>
      <c r="L11" s="83"/>
    </row>
    <row r="12" spans="1:12" ht="15.75" customHeight="1" x14ac:dyDescent="0.3">
      <c r="A12" s="2" t="s">
        <v>21</v>
      </c>
      <c r="B12" s="2" t="s">
        <v>105</v>
      </c>
      <c r="C12" s="83"/>
      <c r="D12" s="83"/>
      <c r="E12" s="83"/>
      <c r="F12" s="83"/>
      <c r="G12" s="83"/>
      <c r="H12" s="83"/>
      <c r="I12" s="83"/>
      <c r="J12" s="83"/>
      <c r="K12" s="83"/>
      <c r="L12" s="83"/>
    </row>
    <row r="13" spans="1:12" ht="15.75" customHeight="1" x14ac:dyDescent="0.35">
      <c r="A13" s="8"/>
      <c r="B13" s="11" t="s">
        <v>175</v>
      </c>
      <c r="C13" s="109"/>
      <c r="D13" s="83"/>
      <c r="E13" s="83"/>
      <c r="F13" s="83"/>
      <c r="G13" s="83"/>
      <c r="H13" s="83"/>
      <c r="I13" s="83"/>
      <c r="J13" s="83"/>
      <c r="K13" s="83"/>
      <c r="L13" s="83"/>
    </row>
    <row r="14" spans="1:12" ht="15.75" customHeight="1" x14ac:dyDescent="0.3">
      <c r="A14" s="83"/>
      <c r="B14" s="11" t="s">
        <v>176</v>
      </c>
      <c r="C14" s="109"/>
      <c r="D14" s="83"/>
      <c r="E14" s="83"/>
      <c r="F14" s="83"/>
      <c r="G14" s="83"/>
      <c r="H14" s="83"/>
      <c r="I14" s="83"/>
      <c r="J14" s="83"/>
      <c r="K14" s="83"/>
      <c r="L14" s="83"/>
    </row>
    <row r="15" spans="1:12" ht="15.75" customHeight="1" x14ac:dyDescent="0.3">
      <c r="A15" s="83"/>
      <c r="B15" s="11" t="s">
        <v>177</v>
      </c>
      <c r="C15" s="109"/>
      <c r="D15" s="83"/>
      <c r="E15" s="83"/>
      <c r="F15" s="83"/>
      <c r="G15" s="83"/>
      <c r="H15" s="83"/>
      <c r="I15" s="83"/>
      <c r="J15" s="83"/>
      <c r="K15" s="83"/>
      <c r="L15" s="83"/>
    </row>
    <row r="16" spans="1:12" ht="15.75" customHeight="1" x14ac:dyDescent="0.3">
      <c r="A16" s="83"/>
      <c r="B16" s="11" t="s">
        <v>178</v>
      </c>
      <c r="C16" s="109"/>
      <c r="D16" s="83"/>
      <c r="E16" s="83"/>
      <c r="F16" s="83"/>
      <c r="G16" s="83"/>
      <c r="H16" s="83"/>
      <c r="I16" s="83"/>
      <c r="J16" s="83"/>
      <c r="K16" s="83"/>
      <c r="L16" s="83"/>
    </row>
    <row r="17" spans="1:12" ht="15.75" customHeight="1" x14ac:dyDescent="0.3">
      <c r="A17" s="83"/>
      <c r="B17" s="11" t="s">
        <v>179</v>
      </c>
      <c r="C17" s="109"/>
      <c r="D17" s="83"/>
      <c r="E17" s="83"/>
      <c r="F17" s="83"/>
      <c r="G17" s="83"/>
      <c r="H17" s="83"/>
      <c r="I17" s="83"/>
      <c r="J17" s="83"/>
      <c r="K17" s="83"/>
      <c r="L17" s="83"/>
    </row>
    <row r="18" spans="1:12" ht="15.75" customHeight="1" x14ac:dyDescent="0.3">
      <c r="A18" s="83"/>
      <c r="B18" s="11" t="s">
        <v>180</v>
      </c>
      <c r="C18" s="109"/>
      <c r="D18" s="83"/>
      <c r="E18" s="83"/>
      <c r="F18" s="83"/>
      <c r="G18" s="83"/>
      <c r="H18" s="83"/>
      <c r="I18" s="83"/>
      <c r="J18" s="83"/>
      <c r="K18" s="83"/>
      <c r="L18" s="83"/>
    </row>
    <row r="19" spans="1:12" ht="15.75" customHeight="1" x14ac:dyDescent="0.35">
      <c r="A19" s="24"/>
      <c r="B19" s="110" t="s">
        <v>106</v>
      </c>
      <c r="C19" s="111"/>
      <c r="D19" s="111"/>
      <c r="E19" s="111"/>
      <c r="F19" s="6"/>
      <c r="G19" s="6"/>
      <c r="H19" s="6"/>
      <c r="I19" s="6"/>
      <c r="J19" s="6"/>
      <c r="K19" s="6"/>
      <c r="L19" s="9"/>
    </row>
    <row r="20" spans="1:12" ht="15.75" customHeight="1" x14ac:dyDescent="0.3">
      <c r="A20" s="80"/>
      <c r="B20" s="6"/>
      <c r="C20" s="6"/>
      <c r="D20" s="6"/>
      <c r="E20" s="6"/>
      <c r="F20" s="6"/>
      <c r="G20" s="6"/>
      <c r="H20" s="6"/>
      <c r="I20" s="6"/>
      <c r="J20" s="6"/>
      <c r="K20" s="6"/>
      <c r="L20" s="9"/>
    </row>
    <row r="21" spans="1:12" ht="15.75" customHeight="1" x14ac:dyDescent="0.3">
      <c r="A21" s="2" t="s">
        <v>0</v>
      </c>
      <c r="B21" s="2" t="s">
        <v>165</v>
      </c>
      <c r="C21" s="83"/>
      <c r="D21" s="83"/>
      <c r="E21" s="83"/>
      <c r="F21" s="83"/>
      <c r="G21" s="83"/>
      <c r="H21" s="6"/>
      <c r="I21" s="6"/>
      <c r="J21" s="6"/>
      <c r="K21" s="6"/>
      <c r="L21" s="9"/>
    </row>
    <row r="22" spans="1:12" ht="15.75" customHeight="1" x14ac:dyDescent="0.35">
      <c r="A22" s="80"/>
      <c r="B22" s="110" t="s">
        <v>106</v>
      </c>
      <c r="C22" s="111"/>
      <c r="D22" s="111"/>
      <c r="E22" s="111"/>
      <c r="F22" s="6"/>
      <c r="G22" s="6"/>
      <c r="H22" s="6"/>
      <c r="I22" s="6"/>
      <c r="J22" s="6"/>
      <c r="K22" s="6"/>
      <c r="L22" s="9"/>
    </row>
    <row r="23" spans="1:12" ht="15.75" customHeight="1" x14ac:dyDescent="0.3">
      <c r="A23" s="80"/>
      <c r="B23" s="6"/>
      <c r="C23" s="6"/>
      <c r="D23" s="6"/>
      <c r="E23" s="6"/>
      <c r="F23" s="6"/>
      <c r="G23" s="6"/>
      <c r="H23" s="6"/>
      <c r="I23" s="6"/>
      <c r="J23" s="6"/>
      <c r="K23" s="6"/>
      <c r="L23" s="9"/>
    </row>
    <row r="24" spans="1:12" x14ac:dyDescent="0.3">
      <c r="A24" s="222" t="s">
        <v>107</v>
      </c>
      <c r="B24" s="222"/>
      <c r="C24" s="222"/>
      <c r="D24" s="222"/>
      <c r="E24" s="222"/>
      <c r="F24" s="222"/>
      <c r="G24" s="222"/>
      <c r="H24" s="222"/>
      <c r="I24" s="222"/>
      <c r="J24" s="222"/>
      <c r="K24" s="222"/>
      <c r="L24" s="222"/>
    </row>
    <row r="25" spans="1:12" ht="15.75" customHeight="1" x14ac:dyDescent="0.3">
      <c r="A25" s="6"/>
      <c r="B25" s="40"/>
      <c r="C25" s="40"/>
      <c r="D25" s="40"/>
      <c r="E25" s="6"/>
      <c r="F25" s="6"/>
      <c r="G25" s="6"/>
      <c r="H25" s="6"/>
      <c r="I25" s="6"/>
      <c r="J25" s="6"/>
      <c r="K25" s="6"/>
      <c r="L25" s="9"/>
    </row>
    <row r="26" spans="1:12" ht="15.75" customHeight="1" x14ac:dyDescent="0.3">
      <c r="A26" s="6"/>
      <c r="B26" s="244" t="s">
        <v>108</v>
      </c>
      <c r="C26" s="244" t="s">
        <v>109</v>
      </c>
      <c r="D26" s="241" t="s">
        <v>28</v>
      </c>
      <c r="E26" s="242"/>
      <c r="F26" s="243"/>
      <c r="G26" s="6"/>
      <c r="H26" s="6"/>
      <c r="I26" s="6"/>
      <c r="J26" s="6"/>
      <c r="K26" s="6"/>
      <c r="L26" s="9"/>
    </row>
    <row r="27" spans="1:12" ht="31.5" customHeight="1" x14ac:dyDescent="0.3">
      <c r="A27" s="6"/>
      <c r="B27" s="245"/>
      <c r="C27" s="245"/>
      <c r="D27" s="18" t="s">
        <v>130</v>
      </c>
      <c r="E27" s="18" t="s">
        <v>129</v>
      </c>
      <c r="F27" s="18" t="s">
        <v>131</v>
      </c>
      <c r="G27" s="6"/>
      <c r="H27" s="6"/>
      <c r="I27" s="6"/>
      <c r="J27" s="6"/>
      <c r="K27" s="6"/>
      <c r="L27" s="9"/>
    </row>
    <row r="28" spans="1:12" ht="31.2" x14ac:dyDescent="0.3">
      <c r="A28" s="6"/>
      <c r="B28" s="17" t="s">
        <v>110</v>
      </c>
      <c r="C28" s="55">
        <v>9000</v>
      </c>
      <c r="D28" s="89">
        <v>0.06</v>
      </c>
      <c r="E28" s="89">
        <v>0.05</v>
      </c>
      <c r="F28" s="89">
        <v>0.03</v>
      </c>
      <c r="G28" s="6"/>
      <c r="H28" s="6"/>
      <c r="I28" s="6"/>
      <c r="J28" s="6"/>
      <c r="K28" s="6"/>
      <c r="L28" s="9"/>
    </row>
    <row r="29" spans="1:12" ht="31.2" x14ac:dyDescent="0.3">
      <c r="A29" s="6"/>
      <c r="B29" s="17" t="s">
        <v>111</v>
      </c>
      <c r="C29" s="55">
        <v>6000</v>
      </c>
      <c r="D29" s="89">
        <v>0.04</v>
      </c>
      <c r="E29" s="89">
        <v>0.03</v>
      </c>
      <c r="F29" s="89">
        <v>0.08</v>
      </c>
      <c r="G29" s="6"/>
      <c r="H29" s="6"/>
      <c r="I29" s="6"/>
      <c r="J29" s="6"/>
      <c r="K29" s="6"/>
      <c r="L29" s="9"/>
    </row>
    <row r="30" spans="1:12" x14ac:dyDescent="0.3">
      <c r="A30" s="6"/>
      <c r="B30" s="12"/>
      <c r="C30" s="56"/>
      <c r="D30" s="57"/>
      <c r="E30" s="57"/>
      <c r="F30" s="57"/>
      <c r="G30" s="6"/>
      <c r="H30" s="6"/>
      <c r="I30" s="6"/>
      <c r="J30" s="6"/>
      <c r="K30" s="6"/>
      <c r="L30" s="9"/>
    </row>
    <row r="31" spans="1:12" ht="31.2" x14ac:dyDescent="0.3">
      <c r="A31" s="6"/>
      <c r="B31" s="239"/>
      <c r="C31" s="240"/>
      <c r="D31" s="84" t="s">
        <v>130</v>
      </c>
      <c r="E31" s="84" t="s">
        <v>129</v>
      </c>
      <c r="F31" s="84" t="s">
        <v>131</v>
      </c>
      <c r="G31" s="6"/>
      <c r="H31" s="6"/>
      <c r="I31" s="6"/>
      <c r="J31" s="6"/>
      <c r="K31" s="6"/>
      <c r="L31" s="9"/>
    </row>
    <row r="32" spans="1:12" ht="15.75" customHeight="1" x14ac:dyDescent="0.3">
      <c r="A32" s="6"/>
      <c r="B32" s="239" t="s">
        <v>112</v>
      </c>
      <c r="C32" s="240"/>
      <c r="D32" s="89">
        <v>0</v>
      </c>
      <c r="E32" s="89">
        <v>0.5</v>
      </c>
      <c r="F32" s="89">
        <v>0.25</v>
      </c>
      <c r="G32" s="6"/>
      <c r="H32" s="6"/>
      <c r="I32" s="6"/>
      <c r="J32" s="6"/>
      <c r="K32" s="6"/>
      <c r="L32" s="9"/>
    </row>
    <row r="33" spans="1:12" ht="15.75" customHeight="1" x14ac:dyDescent="0.3">
      <c r="A33" s="6"/>
      <c r="B33" s="113"/>
      <c r="C33" s="113"/>
      <c r="D33" s="114"/>
      <c r="E33" s="115"/>
      <c r="F33" s="115"/>
      <c r="G33" s="6"/>
      <c r="H33" s="6"/>
      <c r="I33" s="6"/>
      <c r="J33" s="6"/>
      <c r="K33" s="6"/>
      <c r="L33" s="9"/>
    </row>
    <row r="34" spans="1:12" ht="15.75" customHeight="1" x14ac:dyDescent="0.3">
      <c r="A34" s="41" t="s">
        <v>23</v>
      </c>
      <c r="B34" s="6" t="s">
        <v>113</v>
      </c>
      <c r="C34" s="6"/>
      <c r="D34" s="6"/>
      <c r="E34" s="98"/>
      <c r="F34" s="6"/>
      <c r="G34" s="6"/>
      <c r="H34" s="6"/>
      <c r="I34" s="6"/>
      <c r="J34" s="6"/>
      <c r="K34" s="6"/>
      <c r="L34" s="9"/>
    </row>
    <row r="35" spans="1:12" ht="15.75" customHeight="1" x14ac:dyDescent="0.3">
      <c r="A35" s="41" t="s">
        <v>23</v>
      </c>
      <c r="B35" s="6" t="s">
        <v>29</v>
      </c>
      <c r="C35" s="6"/>
      <c r="D35" s="6"/>
      <c r="E35" s="6"/>
      <c r="F35" s="6"/>
      <c r="G35" s="6"/>
      <c r="H35" s="6"/>
      <c r="I35" s="6"/>
      <c r="J35" s="6"/>
      <c r="K35" s="26"/>
      <c r="L35" s="9"/>
    </row>
    <row r="36" spans="1:12" ht="15.75" customHeight="1" x14ac:dyDescent="0.3">
      <c r="A36" s="41" t="s">
        <v>23</v>
      </c>
      <c r="B36" s="6" t="s">
        <v>173</v>
      </c>
      <c r="C36" s="6"/>
      <c r="D36" s="6"/>
      <c r="E36" s="13">
        <v>0.67400000000000004</v>
      </c>
      <c r="F36" s="6"/>
      <c r="G36" s="6"/>
      <c r="H36" s="6"/>
      <c r="I36" s="6"/>
      <c r="J36" s="6"/>
      <c r="K36" s="26"/>
      <c r="L36" s="9"/>
    </row>
    <row r="37" spans="1:12" ht="15.75" customHeight="1" x14ac:dyDescent="0.3">
      <c r="A37" s="6"/>
      <c r="B37" s="6"/>
      <c r="C37" s="27"/>
      <c r="D37" s="6"/>
      <c r="E37" s="6"/>
      <c r="F37" s="6"/>
      <c r="G37" s="6"/>
      <c r="H37" s="6"/>
      <c r="I37" s="6"/>
      <c r="J37" s="6"/>
      <c r="K37" s="26"/>
      <c r="L37" s="6"/>
    </row>
    <row r="38" spans="1:12" ht="15.75" customHeight="1" x14ac:dyDescent="0.3">
      <c r="A38" s="2" t="s">
        <v>1</v>
      </c>
      <c r="B38" s="2" t="s">
        <v>114</v>
      </c>
      <c r="C38" s="2"/>
      <c r="D38" s="2"/>
      <c r="E38" s="2"/>
      <c r="F38" s="2"/>
      <c r="G38" s="36"/>
      <c r="H38" s="36"/>
      <c r="I38" s="36"/>
      <c r="J38" s="36"/>
      <c r="K38" s="36"/>
      <c r="L38" s="37"/>
    </row>
    <row r="39" spans="1:12" ht="15.75" customHeight="1" x14ac:dyDescent="0.35">
      <c r="A39" s="8"/>
      <c r="B39" s="8" t="s">
        <v>22</v>
      </c>
      <c r="C39" s="8"/>
      <c r="D39" s="7"/>
      <c r="E39" s="7"/>
      <c r="F39" s="7"/>
      <c r="G39" s="7"/>
      <c r="H39" s="2"/>
      <c r="I39" s="2"/>
      <c r="J39" s="1"/>
      <c r="K39" s="36"/>
      <c r="L39" s="37"/>
    </row>
    <row r="40" spans="1:12" ht="15.75" customHeight="1" x14ac:dyDescent="0.3">
      <c r="A40"/>
      <c r="B40"/>
      <c r="C40"/>
      <c r="D40"/>
      <c r="E40"/>
      <c r="F40"/>
      <c r="G40"/>
      <c r="H40"/>
      <c r="I40"/>
      <c r="J40"/>
      <c r="K40"/>
      <c r="L40"/>
    </row>
    <row r="41" spans="1:12" ht="15.75" customHeight="1" x14ac:dyDescent="0.3">
      <c r="A41"/>
      <c r="B41"/>
      <c r="C41" s="173"/>
      <c r="D41" s="173" t="s">
        <v>242</v>
      </c>
      <c r="E41" s="173" t="s">
        <v>243</v>
      </c>
      <c r="F41" s="173" t="s">
        <v>244</v>
      </c>
      <c r="G41"/>
      <c r="H41"/>
      <c r="I41"/>
      <c r="J41"/>
      <c r="K41"/>
      <c r="L41"/>
    </row>
    <row r="42" spans="1:12" ht="15.75" customHeight="1" x14ac:dyDescent="0.3">
      <c r="A42"/>
      <c r="B42"/>
      <c r="C42" s="180" t="s">
        <v>246</v>
      </c>
      <c r="D42" s="195">
        <f>SQRT(D28^2*($C28/SUM($C28:$C29))^2+D29^2*($C29/SUM($C28:$C29))^2+2*D32*D28*D29*($C28/SUM($C28:$C29))*($C29/SUM($C28:$C29)))</f>
        <v>3.9395431207184417E-2</v>
      </c>
      <c r="E42" s="195">
        <f t="shared" ref="E42:F42" si="0">SQRT(E28^2*($C28/SUM($C28:$C29))^2+E29^2*($C29/SUM($C28:$C29))^2+2*E32*E28*E29*($C28/SUM($C28:$C29))*($C29/SUM($C28:$C29)))</f>
        <v>3.7469987990390391E-2</v>
      </c>
      <c r="F42" s="195">
        <f t="shared" si="0"/>
        <v>4.044749683231337E-2</v>
      </c>
      <c r="G42"/>
      <c r="H42"/>
      <c r="I42"/>
      <c r="J42"/>
      <c r="K42"/>
      <c r="L42"/>
    </row>
    <row r="43" spans="1:12" ht="15.75" customHeight="1" x14ac:dyDescent="0.3">
      <c r="A43"/>
      <c r="B43"/>
      <c r="C43"/>
      <c r="D43" s="186"/>
      <c r="E43" s="186"/>
      <c r="F43" s="186"/>
      <c r="G43"/>
      <c r="H43"/>
      <c r="I43"/>
      <c r="J43"/>
      <c r="K43"/>
      <c r="L43"/>
    </row>
    <row r="44" spans="1:12" ht="15.75" customHeight="1" x14ac:dyDescent="0.3">
      <c r="A44" s="2" t="s">
        <v>2</v>
      </c>
      <c r="B44" s="2" t="s">
        <v>115</v>
      </c>
      <c r="C44" s="2"/>
      <c r="D44" s="2"/>
      <c r="E44" s="2"/>
      <c r="F44" s="2"/>
      <c r="G44" s="36"/>
      <c r="H44" s="36"/>
      <c r="I44" s="36"/>
      <c r="J44" s="36"/>
      <c r="K44" s="36"/>
      <c r="L44" s="37"/>
    </row>
    <row r="45" spans="1:12" ht="15.75" customHeight="1" x14ac:dyDescent="0.35">
      <c r="A45" s="6"/>
      <c r="B45" s="8" t="s">
        <v>22</v>
      </c>
      <c r="C45" s="31"/>
      <c r="D45" s="6"/>
      <c r="E45" s="6"/>
      <c r="F45" s="6"/>
      <c r="G45" s="6"/>
      <c r="H45" s="6"/>
      <c r="I45" s="6"/>
      <c r="J45" s="6"/>
      <c r="K45" s="6"/>
      <c r="L45" s="9"/>
    </row>
    <row r="46" spans="1:12" ht="15.75" customHeight="1" x14ac:dyDescent="0.3">
      <c r="A46"/>
      <c r="B46"/>
      <c r="C46"/>
      <c r="D46"/>
      <c r="E46"/>
      <c r="F46"/>
      <c r="G46"/>
      <c r="H46"/>
      <c r="I46"/>
      <c r="J46"/>
      <c r="K46"/>
      <c r="L46"/>
    </row>
    <row r="47" spans="1:12" ht="15.75" customHeight="1" x14ac:dyDescent="0.3">
      <c r="A47"/>
      <c r="B47" s="173" t="s">
        <v>245</v>
      </c>
      <c r="C47" s="184">
        <f>SQRT(D42^2+E42^2+F42^2)</f>
        <v>6.776429738438966E-2</v>
      </c>
      <c r="D47" s="140"/>
      <c r="E47"/>
      <c r="F47"/>
      <c r="G47"/>
      <c r="H47"/>
      <c r="I47"/>
      <c r="J47"/>
      <c r="K47"/>
      <c r="L47"/>
    </row>
    <row r="48" spans="1:12" ht="15.75" customHeight="1" x14ac:dyDescent="0.3">
      <c r="A48"/>
      <c r="B48" s="180" t="s">
        <v>247</v>
      </c>
      <c r="C48" s="185">
        <f>SUM(C28:C29)*E36*C47</f>
        <v>685.09704655617941</v>
      </c>
      <c r="D48" s="140"/>
      <c r="E48"/>
      <c r="F48"/>
      <c r="G48"/>
      <c r="H48"/>
      <c r="I48"/>
      <c r="J48"/>
      <c r="K48"/>
      <c r="L48"/>
    </row>
    <row r="49" spans="1:12" x14ac:dyDescent="0.3">
      <c r="A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ht="15.75" customHeight="1" x14ac:dyDescent="0.3">
      <c r="A58"/>
      <c r="B58"/>
      <c r="C58"/>
      <c r="D58"/>
      <c r="E58"/>
      <c r="F58"/>
      <c r="G58"/>
      <c r="H58"/>
      <c r="I58"/>
      <c r="J58"/>
      <c r="K58"/>
      <c r="L58"/>
    </row>
    <row r="59" spans="1:12" ht="15.75" customHeight="1" x14ac:dyDescent="0.3">
      <c r="A59"/>
      <c r="B59"/>
      <c r="C59"/>
      <c r="D59"/>
      <c r="E59"/>
      <c r="F59"/>
      <c r="G59"/>
      <c r="H59"/>
      <c r="I59"/>
      <c r="J59"/>
      <c r="K59"/>
      <c r="L59"/>
    </row>
    <row r="60" spans="1:12" ht="15.75" customHeight="1" x14ac:dyDescent="0.3">
      <c r="A60"/>
      <c r="B60"/>
      <c r="C60"/>
      <c r="D60"/>
      <c r="E60"/>
      <c r="F60"/>
      <c r="G60"/>
      <c r="H60"/>
      <c r="I60"/>
      <c r="J60"/>
      <c r="K60"/>
      <c r="L60"/>
    </row>
    <row r="61" spans="1:12" ht="15.75" customHeight="1" x14ac:dyDescent="0.3">
      <c r="A61"/>
      <c r="B61"/>
      <c r="C61"/>
      <c r="D61"/>
      <c r="E61"/>
      <c r="F61"/>
      <c r="G61"/>
      <c r="H61"/>
      <c r="I61"/>
      <c r="J61"/>
      <c r="K61"/>
      <c r="L61"/>
    </row>
    <row r="62" spans="1:12" ht="15.75" customHeight="1" x14ac:dyDescent="0.3">
      <c r="A62"/>
      <c r="B62"/>
      <c r="C62"/>
      <c r="D62"/>
      <c r="E62"/>
      <c r="F62"/>
      <c r="G62"/>
      <c r="H62"/>
      <c r="I62"/>
      <c r="J62"/>
      <c r="K62"/>
      <c r="L62"/>
    </row>
    <row r="63" spans="1:12" ht="15.75" customHeight="1" x14ac:dyDescent="0.3">
      <c r="A63"/>
      <c r="B63"/>
      <c r="C63"/>
      <c r="D63"/>
      <c r="E63"/>
      <c r="F63"/>
      <c r="G63"/>
      <c r="H63"/>
      <c r="I63"/>
      <c r="J63"/>
      <c r="K63"/>
      <c r="L63"/>
    </row>
    <row r="64" spans="1:12" ht="15.75" customHeight="1" x14ac:dyDescent="0.3">
      <c r="A64"/>
      <c r="B64"/>
      <c r="C64"/>
      <c r="D64"/>
      <c r="E64"/>
      <c r="F64"/>
      <c r="G64"/>
      <c r="H64"/>
      <c r="I64"/>
      <c r="J64"/>
      <c r="K64"/>
      <c r="L64"/>
    </row>
    <row r="65" spans="1:12" ht="15.75" customHeight="1" x14ac:dyDescent="0.3">
      <c r="A65"/>
      <c r="B65"/>
      <c r="C65"/>
      <c r="D65"/>
      <c r="E65"/>
      <c r="F65"/>
      <c r="G65"/>
      <c r="H65"/>
      <c r="I65"/>
      <c r="J65"/>
      <c r="K65"/>
      <c r="L65"/>
    </row>
    <row r="66" spans="1:12" ht="15.75" customHeight="1" x14ac:dyDescent="0.3">
      <c r="A66"/>
      <c r="B66"/>
      <c r="C66"/>
      <c r="D66"/>
      <c r="E66"/>
      <c r="F66"/>
      <c r="G66"/>
      <c r="H66"/>
      <c r="I66"/>
      <c r="J66"/>
      <c r="K66"/>
      <c r="L66"/>
    </row>
    <row r="67" spans="1:12" ht="15.75" customHeight="1" x14ac:dyDescent="0.3">
      <c r="A67"/>
      <c r="B67"/>
      <c r="C67"/>
      <c r="D67"/>
      <c r="E67"/>
      <c r="F67"/>
      <c r="G67"/>
      <c r="H67"/>
      <c r="I67"/>
      <c r="J67"/>
      <c r="K67"/>
      <c r="L67"/>
    </row>
    <row r="68" spans="1:12" ht="15.75" customHeight="1"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row r="87" spans="1:12" x14ac:dyDescent="0.3">
      <c r="A87"/>
      <c r="B87"/>
      <c r="C87"/>
      <c r="D87"/>
      <c r="E87"/>
      <c r="F87"/>
      <c r="G87"/>
      <c r="H87"/>
      <c r="I87"/>
      <c r="J87"/>
      <c r="K87"/>
      <c r="L87"/>
    </row>
    <row r="88" spans="1:12" x14ac:dyDescent="0.3">
      <c r="A88"/>
      <c r="B88"/>
      <c r="C88"/>
      <c r="D88"/>
      <c r="E88"/>
      <c r="F88"/>
      <c r="G88"/>
      <c r="H88"/>
      <c r="I88"/>
      <c r="J88"/>
      <c r="K88"/>
      <c r="L88"/>
    </row>
    <row r="89" spans="1:12" x14ac:dyDescent="0.3">
      <c r="A89"/>
      <c r="B89"/>
      <c r="C89"/>
      <c r="D89"/>
      <c r="E89"/>
      <c r="F89"/>
      <c r="G89"/>
      <c r="H89"/>
      <c r="I89"/>
      <c r="J89"/>
      <c r="K89"/>
      <c r="L89"/>
    </row>
    <row r="90" spans="1:12" x14ac:dyDescent="0.3">
      <c r="A90"/>
      <c r="B90"/>
      <c r="C90"/>
      <c r="D90"/>
      <c r="E90"/>
      <c r="F90"/>
      <c r="G90"/>
      <c r="H90"/>
      <c r="I90"/>
      <c r="J90"/>
      <c r="K90"/>
      <c r="L90"/>
    </row>
    <row r="91" spans="1:12" x14ac:dyDescent="0.3">
      <c r="A91"/>
      <c r="B91"/>
      <c r="C91"/>
      <c r="D91"/>
      <c r="E91"/>
      <c r="F91"/>
      <c r="G91"/>
      <c r="H91"/>
      <c r="I91"/>
      <c r="J91"/>
      <c r="K91"/>
      <c r="L91"/>
    </row>
    <row r="92" spans="1:12" x14ac:dyDescent="0.3">
      <c r="A92"/>
      <c r="B92"/>
      <c r="C92"/>
      <c r="D92"/>
      <c r="E92"/>
      <c r="F92"/>
      <c r="G92"/>
      <c r="H92"/>
      <c r="I92"/>
      <c r="J92"/>
      <c r="K92"/>
      <c r="L92"/>
    </row>
    <row r="93" spans="1:12" x14ac:dyDescent="0.3">
      <c r="A93"/>
      <c r="B93"/>
      <c r="C93"/>
      <c r="D93"/>
      <c r="E93"/>
      <c r="F93"/>
      <c r="G93"/>
      <c r="H93"/>
      <c r="I93"/>
      <c r="J93"/>
      <c r="K93"/>
      <c r="L93"/>
    </row>
    <row r="94" spans="1:12" x14ac:dyDescent="0.3">
      <c r="A94"/>
      <c r="B94"/>
      <c r="C94"/>
      <c r="D94"/>
      <c r="E94"/>
      <c r="F94"/>
      <c r="G94"/>
      <c r="H94"/>
      <c r="I94"/>
      <c r="J94"/>
      <c r="K94"/>
      <c r="L94"/>
    </row>
    <row r="95" spans="1:12" x14ac:dyDescent="0.3">
      <c r="A95"/>
      <c r="B95"/>
      <c r="C95"/>
      <c r="D95"/>
      <c r="E95"/>
      <c r="F95"/>
      <c r="G95"/>
      <c r="H95"/>
      <c r="I95"/>
      <c r="J95"/>
      <c r="K95"/>
      <c r="L95"/>
    </row>
    <row r="96" spans="1:12" x14ac:dyDescent="0.3">
      <c r="A96"/>
      <c r="B96"/>
      <c r="C96"/>
      <c r="D96"/>
      <c r="E96"/>
      <c r="F96"/>
      <c r="G96"/>
      <c r="H96"/>
      <c r="I96"/>
      <c r="J96"/>
      <c r="K96"/>
      <c r="L96"/>
    </row>
    <row r="97" spans="1:12" x14ac:dyDescent="0.3">
      <c r="A97"/>
      <c r="B97"/>
      <c r="C97"/>
      <c r="D97"/>
      <c r="E97"/>
      <c r="F97"/>
      <c r="G97"/>
      <c r="H97"/>
      <c r="I97"/>
      <c r="J97"/>
      <c r="K97"/>
      <c r="L97"/>
    </row>
    <row r="98" spans="1:12" x14ac:dyDescent="0.3">
      <c r="A98"/>
      <c r="B98"/>
      <c r="C98"/>
      <c r="D98"/>
      <c r="E98"/>
      <c r="F98"/>
      <c r="G98"/>
      <c r="H98"/>
      <c r="I98"/>
      <c r="J98"/>
      <c r="K98"/>
      <c r="L98"/>
    </row>
    <row r="99" spans="1:12" x14ac:dyDescent="0.3">
      <c r="A99"/>
      <c r="B99"/>
      <c r="C99"/>
      <c r="D99"/>
      <c r="E99"/>
      <c r="F99"/>
      <c r="G99"/>
      <c r="H99"/>
      <c r="I99"/>
      <c r="J99"/>
      <c r="K99"/>
      <c r="L99"/>
    </row>
    <row r="100" spans="1:12" x14ac:dyDescent="0.3">
      <c r="A100"/>
      <c r="B100"/>
      <c r="C100"/>
      <c r="D100"/>
      <c r="E100"/>
      <c r="F100"/>
      <c r="G100"/>
      <c r="H100"/>
      <c r="I100"/>
      <c r="J100"/>
      <c r="K100"/>
      <c r="L100"/>
    </row>
    <row r="101" spans="1:12" x14ac:dyDescent="0.3">
      <c r="A101"/>
      <c r="B101"/>
      <c r="C101"/>
      <c r="D101"/>
      <c r="E101"/>
      <c r="F101"/>
      <c r="G101"/>
      <c r="H101"/>
      <c r="I101"/>
      <c r="J101"/>
      <c r="K101"/>
      <c r="L101"/>
    </row>
    <row r="102" spans="1:12" x14ac:dyDescent="0.3">
      <c r="A102"/>
      <c r="B102"/>
      <c r="C102"/>
      <c r="D102"/>
      <c r="E102"/>
      <c r="F102"/>
      <c r="G102"/>
      <c r="H102"/>
      <c r="I102"/>
      <c r="J102"/>
      <c r="K102"/>
      <c r="L102"/>
    </row>
    <row r="103" spans="1:12" x14ac:dyDescent="0.3">
      <c r="A103"/>
      <c r="B103"/>
      <c r="C103"/>
      <c r="D103"/>
      <c r="E103"/>
      <c r="F103"/>
      <c r="G103"/>
      <c r="H103"/>
      <c r="I103"/>
      <c r="J103"/>
      <c r="K103"/>
      <c r="L103"/>
    </row>
    <row r="104" spans="1:12" x14ac:dyDescent="0.3">
      <c r="A104"/>
      <c r="B104"/>
      <c r="C104"/>
      <c r="D104"/>
      <c r="E104"/>
      <c r="F104"/>
      <c r="G104"/>
      <c r="H104"/>
      <c r="I104"/>
      <c r="J104"/>
      <c r="K104"/>
      <c r="L104"/>
    </row>
    <row r="105" spans="1:12" x14ac:dyDescent="0.3">
      <c r="A105"/>
      <c r="B105"/>
      <c r="C105"/>
      <c r="D105"/>
      <c r="E105"/>
      <c r="F105"/>
      <c r="G105"/>
      <c r="H105"/>
      <c r="I105"/>
      <c r="J105"/>
      <c r="K105"/>
      <c r="L105"/>
    </row>
    <row r="106" spans="1:12" x14ac:dyDescent="0.3">
      <c r="A106"/>
      <c r="B106"/>
      <c r="C106"/>
      <c r="D106"/>
      <c r="E106"/>
      <c r="F106"/>
      <c r="G106"/>
      <c r="H106"/>
      <c r="I106"/>
      <c r="J106"/>
      <c r="K106"/>
      <c r="L106"/>
    </row>
    <row r="107" spans="1:12" x14ac:dyDescent="0.3">
      <c r="A107"/>
      <c r="B107"/>
      <c r="C107"/>
      <c r="D107"/>
      <c r="E107"/>
      <c r="F107"/>
      <c r="G107"/>
      <c r="H107"/>
      <c r="I107"/>
      <c r="J107"/>
      <c r="K107"/>
      <c r="L107"/>
    </row>
    <row r="108" spans="1:12" x14ac:dyDescent="0.3">
      <c r="A108"/>
      <c r="B108"/>
      <c r="C108"/>
      <c r="D108"/>
      <c r="E108"/>
      <c r="F108"/>
      <c r="G108"/>
      <c r="H108"/>
      <c r="I108"/>
      <c r="J108"/>
      <c r="K108"/>
      <c r="L108"/>
    </row>
    <row r="109" spans="1:12" x14ac:dyDescent="0.3">
      <c r="A109"/>
      <c r="B109"/>
      <c r="C109"/>
      <c r="D109"/>
      <c r="E109"/>
      <c r="F109"/>
      <c r="G109"/>
      <c r="H109"/>
      <c r="I109"/>
      <c r="J109"/>
      <c r="K109"/>
      <c r="L109"/>
    </row>
    <row r="110" spans="1:12" x14ac:dyDescent="0.3">
      <c r="A110"/>
      <c r="B110"/>
      <c r="C110"/>
      <c r="D110"/>
      <c r="E110"/>
      <c r="F110"/>
      <c r="G110"/>
      <c r="H110"/>
      <c r="I110"/>
      <c r="J110"/>
      <c r="K110"/>
      <c r="L110"/>
    </row>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sheetData>
  <mergeCells count="7">
    <mergeCell ref="B31:C31"/>
    <mergeCell ref="B32:C32"/>
    <mergeCell ref="A4:L4"/>
    <mergeCell ref="A24:L24"/>
    <mergeCell ref="D26:F26"/>
    <mergeCell ref="B26:B27"/>
    <mergeCell ref="C26:C27"/>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E6A1-7FD1-478E-B738-76875355A082}">
  <dimension ref="A1:BW538"/>
  <sheetViews>
    <sheetView zoomScaleNormal="100" workbookViewId="0"/>
  </sheetViews>
  <sheetFormatPr defaultColWidth="9.109375" defaultRowHeight="15.6" x14ac:dyDescent="0.3"/>
  <cols>
    <col min="1" max="12" width="9.109375" style="3"/>
    <col min="13" max="13" width="9.109375" customWidth="1"/>
    <col min="76" max="16384" width="9.109375" style="3"/>
  </cols>
  <sheetData>
    <row r="1" spans="1:12" ht="15.75" customHeight="1" x14ac:dyDescent="0.35">
      <c r="A1" s="19" t="s">
        <v>13</v>
      </c>
      <c r="B1" s="20"/>
      <c r="C1" s="8" t="s">
        <v>8</v>
      </c>
      <c r="D1" s="20"/>
      <c r="E1" s="20"/>
      <c r="F1" s="20"/>
      <c r="G1" s="20"/>
      <c r="H1" s="20"/>
      <c r="I1" s="20"/>
      <c r="J1" s="20"/>
      <c r="K1" s="20"/>
      <c r="L1" s="21"/>
    </row>
    <row r="2" spans="1:12" ht="15.75" customHeight="1" x14ac:dyDescent="0.3">
      <c r="A2" s="24"/>
      <c r="B2" s="24"/>
      <c r="C2" s="24"/>
      <c r="D2" s="24"/>
      <c r="E2" s="24"/>
      <c r="F2" s="24"/>
      <c r="G2" s="24"/>
      <c r="H2" s="24"/>
      <c r="I2" s="23"/>
      <c r="J2" s="6"/>
      <c r="K2" s="6"/>
      <c r="L2" s="9"/>
    </row>
    <row r="3" spans="1:12" ht="15.75" customHeight="1" x14ac:dyDescent="0.3">
      <c r="A3" s="6" t="s">
        <v>117</v>
      </c>
      <c r="B3" s="6"/>
      <c r="C3" s="6"/>
      <c r="D3" s="6"/>
      <c r="E3" s="6"/>
      <c r="F3" s="6"/>
      <c r="G3" s="6"/>
      <c r="H3" s="6"/>
      <c r="I3" s="6"/>
      <c r="J3" s="6"/>
      <c r="K3" s="6"/>
      <c r="L3" s="9"/>
    </row>
    <row r="4" spans="1:12" ht="15.75" customHeight="1" x14ac:dyDescent="0.3">
      <c r="A4" s="24"/>
      <c r="B4" s="6"/>
      <c r="C4" s="6"/>
      <c r="D4" s="6"/>
      <c r="E4" s="6"/>
      <c r="F4" s="6"/>
      <c r="G4" s="6"/>
      <c r="H4" s="6"/>
      <c r="I4" s="6"/>
      <c r="J4" s="6"/>
      <c r="K4" s="6"/>
      <c r="L4" s="6"/>
    </row>
    <row r="5" spans="1:12" ht="15.75" customHeight="1" x14ac:dyDescent="0.3">
      <c r="A5" s="80"/>
      <c r="B5" s="121" t="s">
        <v>119</v>
      </c>
      <c r="C5" s="122"/>
      <c r="D5" s="77"/>
      <c r="E5" s="22">
        <v>100</v>
      </c>
      <c r="F5" s="6"/>
      <c r="G5" s="6"/>
      <c r="H5" s="6"/>
      <c r="I5" s="6"/>
      <c r="J5" s="6"/>
      <c r="K5" s="6"/>
      <c r="L5" s="6"/>
    </row>
    <row r="6" spans="1:12" ht="15.75" customHeight="1" x14ac:dyDescent="0.3">
      <c r="A6" s="80"/>
      <c r="B6" s="121" t="s">
        <v>120</v>
      </c>
      <c r="C6" s="122"/>
      <c r="D6" s="77"/>
      <c r="E6" s="22">
        <v>30</v>
      </c>
      <c r="F6" s="6"/>
      <c r="G6" s="6"/>
      <c r="H6" s="6"/>
      <c r="I6" s="6"/>
      <c r="J6" s="6"/>
      <c r="K6" s="6"/>
      <c r="L6" s="6"/>
    </row>
    <row r="7" spans="1:12" ht="15.75" customHeight="1" x14ac:dyDescent="0.3">
      <c r="A7" s="80"/>
      <c r="B7" s="121" t="s">
        <v>121</v>
      </c>
      <c r="C7" s="122"/>
      <c r="D7" s="77"/>
      <c r="E7" s="22">
        <v>1.25</v>
      </c>
      <c r="F7" s="6"/>
      <c r="G7" s="6"/>
      <c r="H7" s="6"/>
      <c r="I7" s="6"/>
      <c r="J7" s="6"/>
      <c r="K7" s="6"/>
      <c r="L7" s="6"/>
    </row>
    <row r="8" spans="1:12" ht="15.75" customHeight="1" x14ac:dyDescent="0.3">
      <c r="A8" s="80"/>
      <c r="B8" s="121" t="s">
        <v>123</v>
      </c>
      <c r="C8" s="122"/>
      <c r="D8" s="77"/>
      <c r="E8" s="22">
        <v>15</v>
      </c>
      <c r="F8" s="6"/>
      <c r="G8" s="6"/>
      <c r="H8" s="6"/>
      <c r="I8" s="6"/>
      <c r="J8" s="6"/>
      <c r="K8" s="6"/>
      <c r="L8" s="6"/>
    </row>
    <row r="9" spans="1:12" ht="15.75" customHeight="1" x14ac:dyDescent="0.3">
      <c r="A9" s="80"/>
      <c r="B9" s="121" t="s">
        <v>122</v>
      </c>
      <c r="C9" s="122"/>
      <c r="D9" s="77"/>
      <c r="E9" s="22">
        <v>15</v>
      </c>
      <c r="F9" s="6"/>
      <c r="G9" s="6"/>
      <c r="H9" s="6"/>
      <c r="I9" s="6"/>
      <c r="J9" s="6"/>
      <c r="K9" s="6"/>
      <c r="L9" s="6"/>
    </row>
    <row r="10" spans="1:12" ht="15.75" customHeight="1" x14ac:dyDescent="0.3">
      <c r="A10" s="80"/>
      <c r="B10" s="41"/>
      <c r="C10" s="11"/>
      <c r="D10" s="6"/>
      <c r="E10" s="6"/>
      <c r="F10" s="6"/>
      <c r="G10" s="6"/>
      <c r="H10" s="6"/>
      <c r="I10" s="6"/>
      <c r="J10" s="6"/>
      <c r="K10" s="6"/>
      <c r="L10" s="6"/>
    </row>
    <row r="11" spans="1:12" ht="15.75" customHeight="1" x14ac:dyDescent="0.3">
      <c r="A11" s="41"/>
      <c r="B11" s="11" t="s">
        <v>118</v>
      </c>
      <c r="C11" s="6"/>
      <c r="D11" s="6"/>
      <c r="E11" s="6"/>
      <c r="F11" s="6"/>
      <c r="G11" s="6"/>
      <c r="H11" s="6"/>
      <c r="I11" s="6"/>
      <c r="J11" s="6"/>
      <c r="K11" s="6"/>
      <c r="L11" s="6"/>
    </row>
    <row r="12" spans="1:12" ht="15.75" customHeight="1" x14ac:dyDescent="0.3">
      <c r="A12" s="80"/>
      <c r="B12" s="6"/>
      <c r="C12" s="6"/>
      <c r="D12" s="6"/>
      <c r="E12" s="6"/>
      <c r="F12" s="6"/>
      <c r="G12" s="6"/>
      <c r="H12" s="6"/>
      <c r="I12" s="6"/>
      <c r="J12" s="6"/>
      <c r="K12" s="6"/>
      <c r="L12" s="6"/>
    </row>
    <row r="13" spans="1:12" ht="15.75" customHeight="1" x14ac:dyDescent="0.3">
      <c r="A13" s="80"/>
      <c r="B13" s="223" t="s">
        <v>124</v>
      </c>
      <c r="C13" s="223"/>
      <c r="D13" s="223"/>
      <c r="E13" s="6"/>
      <c r="F13" s="6"/>
      <c r="G13" s="6"/>
      <c r="H13" s="6"/>
      <c r="I13" s="6"/>
      <c r="J13" s="6"/>
      <c r="K13" s="6"/>
      <c r="L13" s="6"/>
    </row>
    <row r="14" spans="1:12" ht="23.25" customHeight="1" x14ac:dyDescent="0.3">
      <c r="A14" s="80"/>
      <c r="B14" s="123" t="s">
        <v>60</v>
      </c>
      <c r="C14" s="125"/>
      <c r="D14" s="125"/>
      <c r="E14" s="6"/>
      <c r="F14" s="6"/>
      <c r="G14" s="6"/>
      <c r="H14" s="6"/>
      <c r="I14" s="6"/>
      <c r="J14" s="6"/>
      <c r="K14" s="6"/>
      <c r="L14" s="6"/>
    </row>
    <row r="15" spans="1:12" ht="15.75" customHeight="1" x14ac:dyDescent="0.3">
      <c r="A15" s="80"/>
      <c r="B15" s="124">
        <v>0</v>
      </c>
      <c r="C15" s="130">
        <f>1-(B15-D15)</f>
        <v>1</v>
      </c>
      <c r="D15" s="130">
        <f>C25</f>
        <v>0</v>
      </c>
      <c r="E15" s="6"/>
      <c r="F15" s="6"/>
      <c r="G15" s="6"/>
      <c r="H15" s="6"/>
      <c r="I15" s="6"/>
      <c r="J15" s="6"/>
      <c r="K15" s="6"/>
      <c r="L15" s="6"/>
    </row>
    <row r="16" spans="1:12" ht="15.75" customHeight="1" x14ac:dyDescent="0.3">
      <c r="A16" s="80"/>
      <c r="B16" s="124">
        <v>0.2</v>
      </c>
      <c r="C16" s="130">
        <f>1-(B16-D16)</f>
        <v>0.8</v>
      </c>
      <c r="D16" s="124">
        <v>0</v>
      </c>
      <c r="E16" s="6"/>
      <c r="F16" s="6"/>
      <c r="G16" s="6"/>
      <c r="H16" s="6"/>
      <c r="I16" s="6"/>
      <c r="J16" s="6"/>
      <c r="K16" s="6"/>
      <c r="L16" s="6"/>
    </row>
    <row r="17" spans="1:12" ht="15.75" customHeight="1" x14ac:dyDescent="0.3">
      <c r="A17" s="80"/>
      <c r="B17" s="124">
        <v>0.4</v>
      </c>
      <c r="C17" s="130">
        <f>1-(B17-D17)</f>
        <v>0.61</v>
      </c>
      <c r="D17" s="130">
        <f>C23</f>
        <v>0.01</v>
      </c>
      <c r="E17" s="6"/>
      <c r="F17" s="6"/>
      <c r="G17" s="6"/>
      <c r="H17" s="6"/>
      <c r="I17" s="6"/>
      <c r="J17" s="6"/>
      <c r="K17" s="6"/>
      <c r="L17" s="6"/>
    </row>
    <row r="18" spans="1:12" ht="15.75" customHeight="1" x14ac:dyDescent="0.3">
      <c r="A18" s="80"/>
      <c r="B18" s="124">
        <v>0.6</v>
      </c>
      <c r="C18" s="130">
        <f>1-(B18-D18)</f>
        <v>0.43000000000000005</v>
      </c>
      <c r="D18" s="124">
        <v>0.03</v>
      </c>
      <c r="E18" s="6"/>
      <c r="F18" s="6"/>
      <c r="G18" s="6"/>
      <c r="H18" s="6"/>
      <c r="I18" s="6"/>
      <c r="J18" s="6"/>
      <c r="K18" s="6"/>
      <c r="L18" s="6"/>
    </row>
    <row r="19" spans="1:12" ht="15.75" customHeight="1" x14ac:dyDescent="0.3">
      <c r="A19" s="80"/>
      <c r="B19" s="124">
        <v>0.8</v>
      </c>
      <c r="C19" s="130">
        <f>1-(B19-D19)</f>
        <v>0.27999999999999992</v>
      </c>
      <c r="D19" s="130">
        <f>C21</f>
        <v>0.08</v>
      </c>
      <c r="E19" s="6"/>
      <c r="F19" s="6"/>
      <c r="G19" s="6"/>
      <c r="H19" s="6"/>
      <c r="I19" s="6"/>
      <c r="J19" s="6"/>
      <c r="K19" s="6"/>
      <c r="L19" s="6"/>
    </row>
    <row r="20" spans="1:12" ht="15.75" customHeight="1" x14ac:dyDescent="0.3">
      <c r="A20" s="80"/>
      <c r="B20" s="124">
        <v>1</v>
      </c>
      <c r="C20" s="130">
        <f>D20</f>
        <v>0.16</v>
      </c>
      <c r="D20" s="124">
        <v>0.16</v>
      </c>
      <c r="E20" s="6"/>
      <c r="F20" s="6"/>
      <c r="G20" s="6"/>
      <c r="H20" s="6"/>
      <c r="I20" s="6"/>
      <c r="J20" s="6"/>
      <c r="K20" s="6"/>
      <c r="L20" s="6"/>
    </row>
    <row r="21" spans="1:12" ht="15.75" customHeight="1" x14ac:dyDescent="0.3">
      <c r="A21" s="80"/>
      <c r="B21" s="124">
        <v>1.2</v>
      </c>
      <c r="C21" s="124">
        <v>0.08</v>
      </c>
      <c r="D21" s="130">
        <f>C19</f>
        <v>0.27999999999999992</v>
      </c>
      <c r="E21" s="6"/>
      <c r="F21" s="6"/>
      <c r="G21" s="6"/>
      <c r="H21" s="6"/>
      <c r="I21" s="6"/>
      <c r="J21" s="6"/>
      <c r="K21" s="6"/>
      <c r="L21" s="6"/>
    </row>
    <row r="22" spans="1:12" ht="15.75" customHeight="1" x14ac:dyDescent="0.3">
      <c r="A22" s="80"/>
      <c r="B22" s="124">
        <v>1.4</v>
      </c>
      <c r="C22" s="130">
        <f>D18</f>
        <v>0.03</v>
      </c>
      <c r="D22" s="130">
        <f>C18</f>
        <v>0.43000000000000005</v>
      </c>
      <c r="E22" s="6"/>
      <c r="F22" s="6"/>
      <c r="G22" s="6"/>
      <c r="H22" s="6"/>
      <c r="I22" s="6"/>
      <c r="J22" s="6"/>
      <c r="K22" s="6"/>
      <c r="L22" s="6"/>
    </row>
    <row r="23" spans="1:12" ht="15.75" customHeight="1" x14ac:dyDescent="0.3">
      <c r="A23" s="80"/>
      <c r="B23" s="124">
        <v>1.6</v>
      </c>
      <c r="C23" s="124">
        <v>0.01</v>
      </c>
      <c r="D23" s="130">
        <f>C17</f>
        <v>0.61</v>
      </c>
      <c r="E23" s="6"/>
      <c r="F23" s="6"/>
      <c r="G23" s="6"/>
      <c r="H23" s="6"/>
      <c r="I23" s="6"/>
      <c r="J23" s="6"/>
      <c r="K23" s="6"/>
      <c r="L23" s="6"/>
    </row>
    <row r="24" spans="1:12" ht="15.75" customHeight="1" x14ac:dyDescent="0.3">
      <c r="A24" s="80"/>
      <c r="B24" s="124">
        <v>1.8</v>
      </c>
      <c r="C24" s="130">
        <f>D16</f>
        <v>0</v>
      </c>
      <c r="D24" s="130">
        <f>C16</f>
        <v>0.8</v>
      </c>
      <c r="E24" s="6"/>
      <c r="F24" s="6"/>
      <c r="G24" s="6"/>
      <c r="H24" s="6"/>
      <c r="I24" s="6"/>
      <c r="J24" s="6"/>
      <c r="K24" s="6"/>
      <c r="L24" s="6"/>
    </row>
    <row r="25" spans="1:12" ht="15.75" customHeight="1" x14ac:dyDescent="0.3">
      <c r="A25" s="80"/>
      <c r="B25" s="124">
        <v>2</v>
      </c>
      <c r="C25" s="124">
        <v>0</v>
      </c>
      <c r="D25" s="130">
        <f>C15</f>
        <v>1</v>
      </c>
      <c r="E25" s="6"/>
      <c r="F25" s="6"/>
      <c r="G25" s="6"/>
      <c r="H25" s="6"/>
      <c r="I25" s="6"/>
      <c r="J25" s="6"/>
      <c r="K25" s="6"/>
      <c r="L25" s="6"/>
    </row>
    <row r="26" spans="1:12" ht="15.75" customHeight="1" x14ac:dyDescent="0.3">
      <c r="A26" s="6"/>
      <c r="B26" s="246"/>
      <c r="C26" s="246"/>
      <c r="D26" s="246"/>
      <c r="E26" s="6"/>
      <c r="F26" s="6"/>
      <c r="G26" s="6"/>
      <c r="H26" s="6"/>
      <c r="I26" s="6"/>
      <c r="J26" s="6"/>
      <c r="K26" s="6"/>
      <c r="L26" s="9"/>
    </row>
    <row r="27" spans="1:12" ht="15.75" customHeight="1" x14ac:dyDescent="0.3">
      <c r="A27" s="2" t="s">
        <v>21</v>
      </c>
      <c r="B27" s="2" t="s">
        <v>125</v>
      </c>
      <c r="C27" s="2"/>
      <c r="D27" s="2"/>
      <c r="E27" s="2"/>
      <c r="F27" s="2"/>
      <c r="G27" s="36"/>
      <c r="H27" s="36"/>
      <c r="I27" s="36"/>
      <c r="J27" s="36"/>
      <c r="K27" s="36"/>
      <c r="L27" s="37"/>
    </row>
    <row r="28" spans="1:12" ht="15.75" customHeight="1" x14ac:dyDescent="0.3">
      <c r="A28" s="2"/>
      <c r="B28" s="127" t="s">
        <v>25</v>
      </c>
      <c r="C28" s="2" t="s">
        <v>181</v>
      </c>
      <c r="D28" s="2"/>
      <c r="E28" s="2"/>
      <c r="F28" s="2"/>
      <c r="G28" s="36"/>
      <c r="H28" s="36"/>
      <c r="I28" s="36"/>
      <c r="J28" s="36"/>
      <c r="K28" s="36"/>
      <c r="L28" s="37"/>
    </row>
    <row r="29" spans="1:12" ht="15.75" customHeight="1" x14ac:dyDescent="0.3">
      <c r="A29" s="2"/>
      <c r="B29" s="127" t="s">
        <v>26</v>
      </c>
      <c r="C29" s="2" t="s">
        <v>182</v>
      </c>
      <c r="D29" s="2"/>
      <c r="E29" s="2"/>
      <c r="F29" s="2"/>
      <c r="G29" s="36"/>
      <c r="H29" s="36"/>
      <c r="I29" s="36"/>
      <c r="J29" s="36"/>
      <c r="K29" s="36"/>
      <c r="L29" s="37"/>
    </row>
    <row r="30" spans="1:12" ht="15.75" customHeight="1" x14ac:dyDescent="0.35">
      <c r="A30" s="8"/>
      <c r="B30" s="8" t="s">
        <v>22</v>
      </c>
      <c r="C30" s="8"/>
      <c r="D30" s="7"/>
      <c r="E30" s="7"/>
      <c r="F30" s="7"/>
      <c r="G30" s="7"/>
      <c r="H30" s="2"/>
      <c r="I30" s="2"/>
      <c r="J30" s="1"/>
      <c r="K30" s="36"/>
      <c r="L30" s="37"/>
    </row>
    <row r="31" spans="1:12" ht="15.75" customHeight="1" x14ac:dyDescent="0.3">
      <c r="A31"/>
      <c r="B31"/>
      <c r="C31"/>
      <c r="D31"/>
      <c r="E31"/>
      <c r="F31"/>
      <c r="G31"/>
      <c r="H31"/>
      <c r="I31"/>
      <c r="J31"/>
      <c r="K31"/>
      <c r="L31"/>
    </row>
    <row r="32" spans="1:12" ht="15.75" customHeight="1" x14ac:dyDescent="0.3">
      <c r="A32"/>
      <c r="B32" t="s">
        <v>25</v>
      </c>
      <c r="C32" s="144">
        <f>(E8-E6+(E7-1)*E5)/E7</f>
        <v>8</v>
      </c>
      <c r="D32" s="186"/>
      <c r="E32"/>
      <c r="F32"/>
      <c r="G32"/>
      <c r="H32"/>
      <c r="I32"/>
      <c r="J32"/>
      <c r="K32"/>
      <c r="L32"/>
    </row>
    <row r="33" spans="1:12" ht="15.75" customHeight="1" x14ac:dyDescent="0.3">
      <c r="A33"/>
      <c r="B33"/>
      <c r="C33"/>
      <c r="D33"/>
      <c r="E33"/>
      <c r="F33"/>
      <c r="G33"/>
      <c r="H33"/>
      <c r="I33"/>
      <c r="J33"/>
      <c r="K33"/>
      <c r="L33"/>
    </row>
    <row r="34" spans="1:12" ht="15.75" customHeight="1" x14ac:dyDescent="0.3">
      <c r="A34"/>
      <c r="B34" t="s">
        <v>26</v>
      </c>
      <c r="C34" s="144">
        <f>E8+E7*E5*B21</f>
        <v>165</v>
      </c>
      <c r="D34" s="186"/>
      <c r="E34" t="s">
        <v>249</v>
      </c>
      <c r="F34"/>
      <c r="G34" t="s">
        <v>248</v>
      </c>
      <c r="H34"/>
      <c r="L34"/>
    </row>
    <row r="35" spans="1:12" ht="15.75" customHeight="1" x14ac:dyDescent="0.3">
      <c r="A35"/>
      <c r="B35"/>
      <c r="C35"/>
      <c r="D35"/>
      <c r="E35"/>
      <c r="F35"/>
      <c r="G35"/>
      <c r="H35"/>
      <c r="I35"/>
      <c r="J35"/>
      <c r="K35"/>
      <c r="L35"/>
    </row>
    <row r="36" spans="1:12" ht="15.75" customHeight="1" x14ac:dyDescent="0.3">
      <c r="A36" s="44" t="s">
        <v>0</v>
      </c>
      <c r="B36" s="2" t="s">
        <v>126</v>
      </c>
      <c r="C36" s="2"/>
      <c r="D36" s="2"/>
      <c r="E36" s="2"/>
      <c r="F36" s="2"/>
      <c r="G36" s="36"/>
      <c r="H36" s="36"/>
      <c r="I36" s="36"/>
      <c r="J36" s="36"/>
      <c r="K36" s="36"/>
      <c r="L36" s="37"/>
    </row>
    <row r="37" spans="1:12" ht="15.75" customHeight="1" x14ac:dyDescent="0.35">
      <c r="A37" s="8"/>
      <c r="B37" s="43" t="s">
        <v>127</v>
      </c>
      <c r="C37" s="128"/>
      <c r="D37" s="129"/>
      <c r="E37" s="7"/>
      <c r="F37" s="7"/>
      <c r="G37" s="7"/>
      <c r="H37" s="2"/>
      <c r="I37" s="2"/>
      <c r="J37" s="1"/>
      <c r="K37" s="36"/>
      <c r="L37" s="37"/>
    </row>
    <row r="38" spans="1:12" ht="15.75" customHeight="1" x14ac:dyDescent="0.3">
      <c r="A38"/>
      <c r="B38"/>
      <c r="C38"/>
      <c r="D38"/>
      <c r="E38"/>
      <c r="F38"/>
      <c r="G38"/>
      <c r="H38"/>
      <c r="I38"/>
      <c r="J38"/>
      <c r="K38"/>
      <c r="L38"/>
    </row>
    <row r="39" spans="1:12" ht="15.75" customHeight="1" x14ac:dyDescent="0.3">
      <c r="A39"/>
      <c r="B39" s="187"/>
      <c r="C39"/>
      <c r="D39"/>
      <c r="E39"/>
      <c r="F39"/>
      <c r="G39"/>
      <c r="H39"/>
      <c r="I39"/>
      <c r="J39"/>
      <c r="K39"/>
      <c r="L39"/>
    </row>
    <row r="40" spans="1:12" ht="15.75" customHeight="1" x14ac:dyDescent="0.3">
      <c r="A40"/>
      <c r="B40" s="187"/>
      <c r="C40"/>
      <c r="D40"/>
      <c r="E40"/>
      <c r="F40"/>
      <c r="G40"/>
      <c r="H40"/>
      <c r="I40"/>
      <c r="J40"/>
      <c r="K40"/>
      <c r="L40"/>
    </row>
    <row r="41" spans="1:12" ht="15.75" customHeight="1" x14ac:dyDescent="0.3">
      <c r="A41"/>
      <c r="B41"/>
      <c r="C41"/>
      <c r="D41"/>
      <c r="E41"/>
      <c r="F41"/>
      <c r="G41"/>
      <c r="H41"/>
      <c r="I41"/>
      <c r="J41"/>
      <c r="K41"/>
      <c r="L41"/>
    </row>
    <row r="42" spans="1:12" ht="15.75" customHeight="1" x14ac:dyDescent="0.3">
      <c r="A42"/>
      <c r="B42"/>
      <c r="C42"/>
      <c r="D42"/>
      <c r="E42"/>
      <c r="F42"/>
      <c r="G42"/>
      <c r="H42"/>
      <c r="I42"/>
      <c r="J42"/>
      <c r="K42"/>
      <c r="L42"/>
    </row>
    <row r="43" spans="1:12" ht="15.75" customHeight="1" x14ac:dyDescent="0.3">
      <c r="A43"/>
      <c r="B43"/>
      <c r="C43"/>
      <c r="D43"/>
      <c r="E43"/>
      <c r="F43"/>
      <c r="G43"/>
      <c r="H43"/>
      <c r="I43"/>
      <c r="J43"/>
      <c r="K43"/>
      <c r="L43"/>
    </row>
    <row r="44" spans="1:12" ht="15.75" customHeight="1" x14ac:dyDescent="0.3">
      <c r="A44"/>
      <c r="B44"/>
      <c r="C44"/>
      <c r="D44"/>
      <c r="E44"/>
      <c r="F44"/>
      <c r="G44"/>
      <c r="H44"/>
      <c r="I44"/>
      <c r="J44"/>
      <c r="K44"/>
      <c r="L44"/>
    </row>
    <row r="45" spans="1:12" ht="15.75" customHeight="1" x14ac:dyDescent="0.3">
      <c r="A45"/>
      <c r="B45"/>
      <c r="C45"/>
      <c r="D45"/>
      <c r="E45"/>
      <c r="F45"/>
      <c r="G45"/>
      <c r="H45"/>
      <c r="I45"/>
      <c r="J45"/>
      <c r="K45"/>
      <c r="L45"/>
    </row>
    <row r="46" spans="1:12" ht="15.75" customHeight="1" x14ac:dyDescent="0.3">
      <c r="A46"/>
      <c r="B46"/>
      <c r="C46"/>
      <c r="D46"/>
      <c r="E46"/>
      <c r="F46"/>
      <c r="G46"/>
      <c r="H46"/>
      <c r="I46"/>
      <c r="J46"/>
      <c r="K46"/>
      <c r="L46"/>
    </row>
    <row r="47" spans="1:12" ht="15.75" customHeight="1" x14ac:dyDescent="0.3">
      <c r="A47"/>
      <c r="B47"/>
      <c r="C47"/>
      <c r="D47"/>
      <c r="E47"/>
      <c r="F47"/>
      <c r="G47"/>
      <c r="H47"/>
      <c r="I47"/>
      <c r="J47"/>
      <c r="K47"/>
      <c r="L47"/>
    </row>
    <row r="48" spans="1:12" ht="15.75" customHeight="1" x14ac:dyDescent="0.3">
      <c r="A48"/>
      <c r="B48"/>
      <c r="C48"/>
      <c r="D48"/>
      <c r="E48"/>
      <c r="F48"/>
      <c r="G48"/>
      <c r="H48"/>
      <c r="I48"/>
      <c r="J48"/>
      <c r="K48"/>
      <c r="L48"/>
    </row>
    <row r="49" spans="1:12" ht="15.75" customHeight="1" x14ac:dyDescent="0.3">
      <c r="A49"/>
      <c r="B49"/>
      <c r="C49"/>
      <c r="D49"/>
      <c r="E49"/>
      <c r="F49"/>
      <c r="G49"/>
      <c r="H49"/>
      <c r="I49"/>
      <c r="J49"/>
      <c r="K49"/>
      <c r="L49"/>
    </row>
    <row r="50" spans="1:12" ht="15.75" customHeight="1" x14ac:dyDescent="0.3">
      <c r="A50"/>
      <c r="B50"/>
      <c r="C50"/>
      <c r="D50"/>
      <c r="E50"/>
      <c r="F50"/>
      <c r="G50"/>
      <c r="H50"/>
      <c r="I50"/>
      <c r="J50"/>
      <c r="K50"/>
      <c r="L50"/>
    </row>
    <row r="51" spans="1:12" ht="15.75" customHeight="1" x14ac:dyDescent="0.3">
      <c r="A51"/>
      <c r="B51"/>
      <c r="C51"/>
      <c r="D51"/>
      <c r="E51"/>
      <c r="F51"/>
      <c r="G51"/>
      <c r="H51"/>
      <c r="I51"/>
      <c r="J51"/>
      <c r="K51"/>
      <c r="L51"/>
    </row>
    <row r="52" spans="1:12" ht="15.75" customHeight="1" x14ac:dyDescent="0.3">
      <c r="A52"/>
      <c r="B52"/>
      <c r="C52"/>
      <c r="D52"/>
      <c r="E52"/>
      <c r="F52"/>
      <c r="G52"/>
      <c r="H52"/>
      <c r="I52"/>
      <c r="J52"/>
      <c r="K52"/>
      <c r="L52"/>
    </row>
    <row r="53" spans="1:12" ht="15.75" customHeight="1" x14ac:dyDescent="0.3">
      <c r="A53"/>
      <c r="B53"/>
      <c r="C53"/>
      <c r="D53"/>
      <c r="E53"/>
      <c r="F53"/>
      <c r="G53"/>
      <c r="H53"/>
      <c r="I53"/>
      <c r="J53"/>
      <c r="K53"/>
      <c r="L53"/>
    </row>
    <row r="54" spans="1:12" ht="15.75" customHeight="1" x14ac:dyDescent="0.3">
      <c r="A54"/>
      <c r="B54"/>
      <c r="C54"/>
      <c r="D54"/>
      <c r="E54"/>
      <c r="F54"/>
      <c r="G54"/>
      <c r="H54"/>
      <c r="I54"/>
      <c r="J54"/>
      <c r="K54"/>
      <c r="L54"/>
    </row>
    <row r="55" spans="1:12" ht="15.75" customHeight="1" x14ac:dyDescent="0.3">
      <c r="A55"/>
      <c r="B55"/>
      <c r="C55"/>
      <c r="D55"/>
      <c r="E55"/>
      <c r="F55"/>
      <c r="G55"/>
      <c r="H55"/>
      <c r="I55"/>
      <c r="J55"/>
      <c r="K55"/>
      <c r="L55"/>
    </row>
    <row r="56" spans="1:12" ht="15.75" customHeight="1" x14ac:dyDescent="0.3">
      <c r="A56"/>
      <c r="B56"/>
      <c r="C56"/>
      <c r="D56"/>
      <c r="E56"/>
      <c r="F56"/>
      <c r="G56"/>
      <c r="H56"/>
      <c r="I56"/>
      <c r="J56"/>
      <c r="K56"/>
      <c r="L56"/>
    </row>
    <row r="57" spans="1:12" ht="15.75" customHeight="1" x14ac:dyDescent="0.3">
      <c r="A57"/>
      <c r="B57"/>
      <c r="C57"/>
      <c r="D57"/>
      <c r="E57"/>
      <c r="F57"/>
      <c r="G57"/>
      <c r="H57"/>
      <c r="I57"/>
      <c r="J57"/>
      <c r="K57"/>
      <c r="L57"/>
    </row>
    <row r="58" spans="1:12" x14ac:dyDescent="0.3">
      <c r="A58"/>
      <c r="B58"/>
      <c r="C58"/>
      <c r="D58"/>
      <c r="E58"/>
      <c r="F58"/>
      <c r="G58"/>
      <c r="H58"/>
      <c r="I58"/>
      <c r="J58"/>
      <c r="K58"/>
      <c r="L58"/>
    </row>
    <row r="59" spans="1:12" x14ac:dyDescent="0.3">
      <c r="A59"/>
      <c r="B59"/>
      <c r="C59"/>
      <c r="D59"/>
      <c r="E59"/>
      <c r="F59"/>
      <c r="G59"/>
      <c r="H59"/>
      <c r="I59"/>
      <c r="J59"/>
      <c r="K59"/>
      <c r="L59"/>
    </row>
    <row r="60" spans="1:12" x14ac:dyDescent="0.3">
      <c r="A60"/>
      <c r="B60"/>
      <c r="C60"/>
      <c r="D60"/>
      <c r="E60"/>
      <c r="F60"/>
      <c r="G60"/>
      <c r="H60"/>
      <c r="I60"/>
      <c r="J60"/>
      <c r="K60"/>
      <c r="L60"/>
    </row>
    <row r="61" spans="1:12" x14ac:dyDescent="0.3">
      <c r="A61"/>
      <c r="B61"/>
      <c r="C61"/>
      <c r="D61"/>
      <c r="E61"/>
      <c r="F61"/>
      <c r="G61"/>
      <c r="H61"/>
      <c r="I61"/>
      <c r="J61"/>
      <c r="K61"/>
      <c r="L61"/>
    </row>
    <row r="62" spans="1:12" x14ac:dyDescent="0.3">
      <c r="A62"/>
      <c r="B62"/>
      <c r="C62"/>
      <c r="D62"/>
      <c r="E62"/>
      <c r="F62"/>
      <c r="G62"/>
      <c r="H62"/>
      <c r="I62"/>
      <c r="J62"/>
      <c r="K62"/>
      <c r="L62"/>
    </row>
    <row r="63" spans="1:12" x14ac:dyDescent="0.3">
      <c r="A63"/>
      <c r="B63"/>
      <c r="C63"/>
      <c r="D63"/>
      <c r="E63"/>
      <c r="F63"/>
      <c r="G63"/>
      <c r="H63"/>
      <c r="I63"/>
      <c r="J63"/>
      <c r="K63"/>
      <c r="L63"/>
    </row>
    <row r="64" spans="1:12" x14ac:dyDescent="0.3">
      <c r="A64"/>
      <c r="B64"/>
      <c r="C64"/>
      <c r="D64"/>
      <c r="E64"/>
      <c r="F64"/>
      <c r="G64"/>
      <c r="H64"/>
      <c r="I64"/>
      <c r="J64"/>
      <c r="K64"/>
      <c r="L64"/>
    </row>
    <row r="65" spans="1:12" x14ac:dyDescent="0.3">
      <c r="A65"/>
      <c r="B65"/>
      <c r="C65"/>
      <c r="D65"/>
      <c r="E65"/>
      <c r="F65"/>
      <c r="G65"/>
      <c r="H65"/>
      <c r="I65"/>
      <c r="J65"/>
      <c r="K65"/>
      <c r="L65"/>
    </row>
    <row r="66" spans="1:12" x14ac:dyDescent="0.3">
      <c r="A66"/>
      <c r="B66"/>
      <c r="C66"/>
      <c r="D66"/>
      <c r="E66"/>
      <c r="F66"/>
      <c r="G66"/>
      <c r="H66"/>
      <c r="I66"/>
      <c r="J66"/>
      <c r="K66"/>
      <c r="L66"/>
    </row>
    <row r="67" spans="1:12" x14ac:dyDescent="0.3">
      <c r="A67"/>
      <c r="B67"/>
      <c r="C67"/>
      <c r="D67"/>
      <c r="E67"/>
      <c r="F67"/>
      <c r="G67"/>
      <c r="H67"/>
      <c r="I67"/>
      <c r="J67"/>
      <c r="K67"/>
      <c r="L67"/>
    </row>
    <row r="68" spans="1:12"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row r="87" spans="1:12" x14ac:dyDescent="0.3">
      <c r="A87"/>
      <c r="B87"/>
      <c r="C87"/>
      <c r="D87"/>
      <c r="E87"/>
      <c r="F87"/>
      <c r="G87"/>
      <c r="H87"/>
      <c r="I87"/>
      <c r="J87"/>
      <c r="K87"/>
      <c r="L87"/>
    </row>
    <row r="88" spans="1:12" x14ac:dyDescent="0.3">
      <c r="A88"/>
      <c r="B88"/>
      <c r="C88"/>
      <c r="D88"/>
      <c r="E88"/>
      <c r="F88"/>
      <c r="G88"/>
      <c r="H88"/>
      <c r="I88"/>
      <c r="J88"/>
      <c r="K88"/>
      <c r="L88"/>
    </row>
    <row r="89" spans="1:12" x14ac:dyDescent="0.3">
      <c r="A89"/>
      <c r="B89"/>
      <c r="C89"/>
      <c r="D89"/>
      <c r="E89"/>
      <c r="F89"/>
      <c r="G89"/>
      <c r="H89"/>
      <c r="I89"/>
      <c r="J89"/>
      <c r="K89"/>
      <c r="L89"/>
    </row>
    <row r="90" spans="1:12" x14ac:dyDescent="0.3">
      <c r="A90"/>
      <c r="B90"/>
      <c r="C90"/>
      <c r="D90"/>
      <c r="E90"/>
      <c r="F90"/>
      <c r="G90"/>
      <c r="H90"/>
      <c r="I90"/>
      <c r="J90"/>
      <c r="K90"/>
      <c r="L90"/>
    </row>
    <row r="91" spans="1:12" x14ac:dyDescent="0.3">
      <c r="A91"/>
      <c r="B91"/>
      <c r="C91"/>
      <c r="D91"/>
      <c r="E91"/>
      <c r="F91"/>
      <c r="G91"/>
      <c r="H91"/>
      <c r="I91"/>
      <c r="J91"/>
      <c r="K91"/>
      <c r="L91"/>
    </row>
    <row r="92" spans="1:12" x14ac:dyDescent="0.3">
      <c r="A92"/>
      <c r="B92"/>
      <c r="C92"/>
      <c r="D92"/>
      <c r="E92"/>
      <c r="F92"/>
      <c r="G92"/>
      <c r="H92"/>
      <c r="I92"/>
      <c r="J92"/>
      <c r="K92"/>
      <c r="L92"/>
    </row>
    <row r="93" spans="1:12" x14ac:dyDescent="0.3">
      <c r="A93"/>
      <c r="B93"/>
      <c r="C93"/>
      <c r="D93"/>
      <c r="E93"/>
      <c r="F93"/>
      <c r="G93"/>
      <c r="H93"/>
      <c r="I93"/>
      <c r="J93"/>
      <c r="K93"/>
      <c r="L93"/>
    </row>
    <row r="94" spans="1:12" x14ac:dyDescent="0.3">
      <c r="A94"/>
      <c r="B94"/>
      <c r="C94"/>
      <c r="D94"/>
      <c r="E94"/>
      <c r="F94"/>
      <c r="G94"/>
      <c r="H94"/>
      <c r="I94"/>
      <c r="J94"/>
      <c r="K94"/>
      <c r="L94"/>
    </row>
    <row r="95" spans="1:12" x14ac:dyDescent="0.3">
      <c r="A95"/>
      <c r="B95"/>
      <c r="C95"/>
      <c r="D95"/>
      <c r="E95"/>
      <c r="F95"/>
      <c r="G95"/>
      <c r="H95"/>
      <c r="I95"/>
      <c r="J95"/>
      <c r="K95"/>
      <c r="L95"/>
    </row>
    <row r="96" spans="1:12" x14ac:dyDescent="0.3">
      <c r="A96"/>
      <c r="B96"/>
      <c r="C96"/>
      <c r="D96"/>
      <c r="E96"/>
      <c r="F96"/>
      <c r="G96"/>
      <c r="H96"/>
      <c r="I96"/>
      <c r="J96"/>
      <c r="K96"/>
      <c r="L96"/>
    </row>
    <row r="97" spans="1:12" x14ac:dyDescent="0.3">
      <c r="A97"/>
      <c r="B97"/>
      <c r="C97"/>
      <c r="D97"/>
      <c r="E97"/>
      <c r="F97"/>
      <c r="G97"/>
      <c r="H97"/>
      <c r="I97"/>
      <c r="J97"/>
      <c r="K97"/>
      <c r="L97"/>
    </row>
    <row r="98" spans="1:12" x14ac:dyDescent="0.3">
      <c r="A98"/>
      <c r="B98"/>
      <c r="C98"/>
      <c r="D98"/>
      <c r="E98"/>
      <c r="F98"/>
      <c r="G98"/>
      <c r="H98"/>
      <c r="I98"/>
      <c r="J98"/>
      <c r="K98"/>
      <c r="L98"/>
    </row>
    <row r="99" spans="1:12" x14ac:dyDescent="0.3">
      <c r="A99"/>
      <c r="B99"/>
      <c r="C99"/>
      <c r="D99"/>
      <c r="E99"/>
      <c r="F99"/>
      <c r="G99"/>
      <c r="H99"/>
      <c r="I99"/>
      <c r="J99"/>
      <c r="K99"/>
      <c r="L99"/>
    </row>
    <row r="100" spans="1:12" x14ac:dyDescent="0.3">
      <c r="A100"/>
      <c r="B100"/>
      <c r="C100"/>
      <c r="D100"/>
      <c r="E100"/>
      <c r="F100"/>
      <c r="G100"/>
      <c r="H100"/>
      <c r="I100"/>
      <c r="J100"/>
      <c r="K100"/>
      <c r="L100"/>
    </row>
    <row r="101" spans="1:12" x14ac:dyDescent="0.3">
      <c r="A101"/>
      <c r="B101"/>
      <c r="C101"/>
      <c r="D101"/>
      <c r="E101"/>
      <c r="F101"/>
      <c r="G101"/>
      <c r="H101"/>
      <c r="I101"/>
      <c r="J101"/>
      <c r="K101"/>
      <c r="L101"/>
    </row>
    <row r="102" spans="1:12" x14ac:dyDescent="0.3">
      <c r="A102"/>
      <c r="B102"/>
      <c r="C102"/>
      <c r="D102"/>
      <c r="E102"/>
      <c r="F102"/>
      <c r="G102"/>
      <c r="H102"/>
      <c r="I102"/>
      <c r="J102"/>
      <c r="K102"/>
      <c r="L102"/>
    </row>
    <row r="103" spans="1:12" x14ac:dyDescent="0.3">
      <c r="A103"/>
      <c r="B103"/>
      <c r="C103"/>
      <c r="D103"/>
      <c r="E103"/>
      <c r="F103"/>
      <c r="G103"/>
      <c r="H103"/>
      <c r="I103"/>
      <c r="J103"/>
      <c r="K103"/>
      <c r="L103"/>
    </row>
    <row r="104" spans="1:12" x14ac:dyDescent="0.3">
      <c r="A104"/>
      <c r="B104"/>
      <c r="C104"/>
      <c r="D104"/>
      <c r="E104"/>
      <c r="F104"/>
      <c r="G104"/>
      <c r="H104"/>
      <c r="I104"/>
      <c r="J104"/>
      <c r="K104"/>
      <c r="L104"/>
    </row>
    <row r="105" spans="1:12" x14ac:dyDescent="0.3">
      <c r="A105"/>
      <c r="B105"/>
      <c r="C105"/>
      <c r="D105"/>
      <c r="E105"/>
      <c r="F105"/>
      <c r="G105"/>
      <c r="H105"/>
      <c r="I105"/>
      <c r="J105"/>
      <c r="K105"/>
      <c r="L105"/>
    </row>
    <row r="106" spans="1:12" x14ac:dyDescent="0.3">
      <c r="A106"/>
      <c r="B106"/>
      <c r="C106"/>
      <c r="D106"/>
      <c r="E106"/>
      <c r="F106"/>
      <c r="G106"/>
      <c r="H106"/>
      <c r="I106"/>
      <c r="J106"/>
      <c r="K106"/>
      <c r="L106"/>
    </row>
    <row r="107" spans="1:12" x14ac:dyDescent="0.3">
      <c r="A107"/>
      <c r="B107"/>
      <c r="C107"/>
      <c r="D107"/>
      <c r="E107"/>
      <c r="F107"/>
      <c r="G107"/>
      <c r="H107"/>
      <c r="I107"/>
      <c r="J107"/>
      <c r="K107"/>
      <c r="L107"/>
    </row>
    <row r="108" spans="1:12" x14ac:dyDescent="0.3">
      <c r="A108"/>
      <c r="B108"/>
      <c r="C108"/>
      <c r="D108"/>
      <c r="E108"/>
      <c r="F108"/>
      <c r="G108"/>
      <c r="H108"/>
      <c r="I108"/>
      <c r="J108"/>
      <c r="K108"/>
      <c r="L108"/>
    </row>
    <row r="109" spans="1:12" x14ac:dyDescent="0.3">
      <c r="A109"/>
      <c r="B109"/>
      <c r="C109"/>
      <c r="D109"/>
      <c r="E109"/>
      <c r="F109"/>
      <c r="G109"/>
      <c r="H109"/>
      <c r="I109"/>
      <c r="J109"/>
      <c r="K109"/>
      <c r="L109"/>
    </row>
    <row r="110" spans="1:12" x14ac:dyDescent="0.3">
      <c r="A110"/>
      <c r="B110"/>
      <c r="C110"/>
      <c r="D110"/>
      <c r="E110"/>
      <c r="F110"/>
      <c r="G110"/>
      <c r="H110"/>
      <c r="I110"/>
      <c r="J110"/>
      <c r="K110"/>
      <c r="L110"/>
    </row>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row r="380" spans="1:12" x14ac:dyDescent="0.3">
      <c r="A380"/>
      <c r="B380"/>
      <c r="C380"/>
      <c r="D380"/>
      <c r="E380"/>
      <c r="F380"/>
      <c r="G380"/>
      <c r="H380"/>
      <c r="I380"/>
      <c r="J380"/>
      <c r="K380"/>
      <c r="L380"/>
    </row>
    <row r="381" spans="1:12" x14ac:dyDescent="0.3">
      <c r="A381"/>
      <c r="B381"/>
      <c r="C381"/>
      <c r="D381"/>
      <c r="E381"/>
      <c r="F381"/>
      <c r="G381"/>
      <c r="H381"/>
      <c r="I381"/>
      <c r="J381"/>
      <c r="K381"/>
      <c r="L381"/>
    </row>
    <row r="382" spans="1:12" x14ac:dyDescent="0.3">
      <c r="A382"/>
      <c r="B382"/>
      <c r="C382"/>
      <c r="D382"/>
      <c r="E382"/>
      <c r="F382"/>
      <c r="G382"/>
      <c r="H382"/>
      <c r="I382"/>
      <c r="J382"/>
      <c r="K382"/>
      <c r="L382"/>
    </row>
    <row r="383" spans="1:12" x14ac:dyDescent="0.3">
      <c r="A383"/>
      <c r="B383"/>
      <c r="C383"/>
      <c r="D383"/>
      <c r="E383"/>
      <c r="F383"/>
      <c r="G383"/>
      <c r="H383"/>
      <c r="I383"/>
      <c r="J383"/>
      <c r="K383"/>
      <c r="L383"/>
    </row>
    <row r="384" spans="1:12" x14ac:dyDescent="0.3">
      <c r="A384"/>
      <c r="B384"/>
      <c r="C384"/>
      <c r="D384"/>
      <c r="E384"/>
      <c r="F384"/>
      <c r="G384"/>
      <c r="H384"/>
      <c r="I384"/>
      <c r="J384"/>
      <c r="K384"/>
      <c r="L384"/>
    </row>
    <row r="385" spans="1:12" x14ac:dyDescent="0.3">
      <c r="A385"/>
      <c r="B385"/>
      <c r="C385"/>
      <c r="D385"/>
      <c r="E385"/>
      <c r="F385"/>
      <c r="G385"/>
      <c r="H385"/>
      <c r="I385"/>
      <c r="J385"/>
      <c r="K385"/>
      <c r="L385"/>
    </row>
    <row r="386" spans="1:12" x14ac:dyDescent="0.3">
      <c r="A386"/>
      <c r="B386"/>
      <c r="C386"/>
      <c r="D386"/>
      <c r="E386"/>
      <c r="F386"/>
      <c r="G386"/>
      <c r="H386"/>
      <c r="I386"/>
      <c r="J386"/>
      <c r="K386"/>
      <c r="L386"/>
    </row>
    <row r="387" spans="1:12" x14ac:dyDescent="0.3">
      <c r="A387"/>
      <c r="B387"/>
      <c r="C387"/>
      <c r="D387"/>
      <c r="E387"/>
      <c r="F387"/>
      <c r="G387"/>
      <c r="H387"/>
      <c r="I387"/>
      <c r="J387"/>
      <c r="K387"/>
      <c r="L387"/>
    </row>
    <row r="388" spans="1:12" x14ac:dyDescent="0.3">
      <c r="A388"/>
      <c r="B388"/>
      <c r="C388"/>
      <c r="D388"/>
      <c r="E388"/>
      <c r="F388"/>
      <c r="G388"/>
      <c r="H388"/>
      <c r="I388"/>
      <c r="J388"/>
      <c r="K388"/>
      <c r="L388"/>
    </row>
    <row r="389" spans="1:12" x14ac:dyDescent="0.3">
      <c r="A389"/>
      <c r="B389"/>
      <c r="C389"/>
      <c r="D389"/>
      <c r="E389"/>
      <c r="F389"/>
      <c r="G389"/>
      <c r="H389"/>
      <c r="I389"/>
      <c r="J389"/>
      <c r="K389"/>
      <c r="L389"/>
    </row>
    <row r="390" spans="1:12" x14ac:dyDescent="0.3">
      <c r="A390"/>
      <c r="B390"/>
      <c r="C390"/>
      <c r="D390"/>
      <c r="E390"/>
      <c r="F390"/>
      <c r="G390"/>
      <c r="H390"/>
      <c r="I390"/>
      <c r="J390"/>
      <c r="K390"/>
      <c r="L390"/>
    </row>
    <row r="391" spans="1:12" x14ac:dyDescent="0.3">
      <c r="A391"/>
      <c r="B391"/>
      <c r="C391"/>
      <c r="D391"/>
      <c r="E391"/>
      <c r="F391"/>
      <c r="G391"/>
      <c r="H391"/>
      <c r="I391"/>
      <c r="J391"/>
      <c r="K391"/>
      <c r="L391"/>
    </row>
    <row r="392" spans="1:12" x14ac:dyDescent="0.3">
      <c r="A392"/>
      <c r="B392"/>
      <c r="C392"/>
      <c r="D392"/>
      <c r="E392"/>
      <c r="F392"/>
      <c r="G392"/>
      <c r="H392"/>
      <c r="I392"/>
      <c r="J392"/>
      <c r="K392"/>
      <c r="L392"/>
    </row>
    <row r="393" spans="1:12" x14ac:dyDescent="0.3">
      <c r="A393"/>
      <c r="B393"/>
      <c r="C393"/>
      <c r="D393"/>
      <c r="E393"/>
      <c r="F393"/>
      <c r="G393"/>
      <c r="H393"/>
      <c r="I393"/>
      <c r="J393"/>
      <c r="K393"/>
      <c r="L393"/>
    </row>
    <row r="394" spans="1:12" x14ac:dyDescent="0.3">
      <c r="A394"/>
      <c r="B394"/>
      <c r="C394"/>
      <c r="D394"/>
      <c r="E394"/>
      <c r="F394"/>
      <c r="G394"/>
      <c r="H394"/>
      <c r="I394"/>
      <c r="J394"/>
      <c r="K394"/>
      <c r="L394"/>
    </row>
    <row r="395" spans="1:12" x14ac:dyDescent="0.3">
      <c r="A395"/>
      <c r="B395"/>
      <c r="C395"/>
      <c r="D395"/>
      <c r="E395"/>
      <c r="F395"/>
      <c r="G395"/>
      <c r="H395"/>
      <c r="I395"/>
      <c r="J395"/>
      <c r="K395"/>
      <c r="L395"/>
    </row>
    <row r="396" spans="1:12" x14ac:dyDescent="0.3">
      <c r="A396"/>
      <c r="B396"/>
      <c r="C396"/>
      <c r="D396"/>
      <c r="E396"/>
      <c r="F396"/>
      <c r="G396"/>
      <c r="H396"/>
      <c r="I396"/>
      <c r="J396"/>
      <c r="K396"/>
      <c r="L396"/>
    </row>
    <row r="397" spans="1:12" x14ac:dyDescent="0.3">
      <c r="A397"/>
      <c r="B397"/>
      <c r="C397"/>
      <c r="D397"/>
      <c r="E397"/>
      <c r="F397"/>
      <c r="G397"/>
      <c r="H397"/>
      <c r="I397"/>
      <c r="J397"/>
      <c r="K397"/>
      <c r="L397"/>
    </row>
    <row r="398" spans="1:12" x14ac:dyDescent="0.3">
      <c r="A398"/>
      <c r="B398"/>
      <c r="C398"/>
      <c r="D398"/>
      <c r="E398"/>
      <c r="F398"/>
      <c r="G398"/>
      <c r="H398"/>
      <c r="I398"/>
      <c r="J398"/>
      <c r="K398"/>
      <c r="L398"/>
    </row>
    <row r="399" spans="1:12" x14ac:dyDescent="0.3">
      <c r="A399"/>
      <c r="B399"/>
      <c r="C399"/>
      <c r="D399"/>
      <c r="E399"/>
      <c r="F399"/>
      <c r="G399"/>
      <c r="H399"/>
      <c r="I399"/>
      <c r="J399"/>
      <c r="K399"/>
      <c r="L399"/>
    </row>
    <row r="400" spans="1:12" x14ac:dyDescent="0.3">
      <c r="A400"/>
      <c r="B400"/>
      <c r="C400"/>
      <c r="D400"/>
      <c r="E400"/>
      <c r="F400"/>
      <c r="G400"/>
      <c r="H400"/>
      <c r="I400"/>
      <c r="J400"/>
      <c r="K400"/>
      <c r="L400"/>
    </row>
    <row r="401" spans="1:12" x14ac:dyDescent="0.3">
      <c r="A401"/>
      <c r="B401"/>
      <c r="C401"/>
      <c r="D401"/>
      <c r="E401"/>
      <c r="F401"/>
      <c r="G401"/>
      <c r="H401"/>
      <c r="I401"/>
      <c r="J401"/>
      <c r="K401"/>
      <c r="L401"/>
    </row>
    <row r="402" spans="1:12" x14ac:dyDescent="0.3">
      <c r="A402"/>
      <c r="B402"/>
      <c r="C402"/>
      <c r="D402"/>
      <c r="E402"/>
      <c r="F402"/>
      <c r="G402"/>
      <c r="H402"/>
      <c r="I402"/>
      <c r="J402"/>
      <c r="K402"/>
      <c r="L402"/>
    </row>
    <row r="403" spans="1:12" x14ac:dyDescent="0.3">
      <c r="A403"/>
      <c r="B403"/>
      <c r="C403"/>
      <c r="D403"/>
      <c r="E403"/>
      <c r="F403"/>
      <c r="G403"/>
      <c r="H403"/>
      <c r="I403"/>
      <c r="J403"/>
      <c r="K403"/>
      <c r="L403"/>
    </row>
    <row r="404" spans="1:12" x14ac:dyDescent="0.3">
      <c r="A404"/>
      <c r="B404"/>
      <c r="C404"/>
      <c r="D404"/>
      <c r="E404"/>
      <c r="F404"/>
      <c r="G404"/>
      <c r="H404"/>
      <c r="I404"/>
      <c r="J404"/>
      <c r="K404"/>
      <c r="L404"/>
    </row>
    <row r="405" spans="1:12" x14ac:dyDescent="0.3">
      <c r="A405"/>
      <c r="B405"/>
      <c r="C405"/>
      <c r="D405"/>
      <c r="E405"/>
      <c r="F405"/>
      <c r="G405"/>
      <c r="H405"/>
      <c r="I405"/>
      <c r="J405"/>
      <c r="K405"/>
      <c r="L405"/>
    </row>
    <row r="406" spans="1:12" x14ac:dyDescent="0.3">
      <c r="A406"/>
      <c r="B406"/>
      <c r="C406"/>
      <c r="D406"/>
      <c r="E406"/>
      <c r="F406"/>
      <c r="G406"/>
      <c r="H406"/>
      <c r="I406"/>
      <c r="J406"/>
      <c r="K406"/>
      <c r="L406"/>
    </row>
    <row r="407" spans="1:12" x14ac:dyDescent="0.3">
      <c r="A407"/>
      <c r="B407"/>
      <c r="C407"/>
      <c r="D407"/>
      <c r="E407"/>
      <c r="F407"/>
      <c r="G407"/>
      <c r="H407"/>
      <c r="I407"/>
      <c r="J407"/>
      <c r="K407"/>
      <c r="L407"/>
    </row>
    <row r="408" spans="1:12" x14ac:dyDescent="0.3">
      <c r="A408"/>
      <c r="B408"/>
      <c r="C408"/>
      <c r="D408"/>
      <c r="E408"/>
      <c r="F408"/>
      <c r="G408"/>
      <c r="H408"/>
      <c r="I408"/>
      <c r="J408"/>
      <c r="K408"/>
      <c r="L408"/>
    </row>
    <row r="409" spans="1:12" x14ac:dyDescent="0.3">
      <c r="A409"/>
      <c r="B409"/>
      <c r="C409"/>
      <c r="D409"/>
      <c r="E409"/>
      <c r="F409"/>
      <c r="G409"/>
      <c r="H409"/>
      <c r="I409"/>
      <c r="J409"/>
      <c r="K409"/>
      <c r="L409"/>
    </row>
    <row r="410" spans="1:12" x14ac:dyDescent="0.3">
      <c r="A410"/>
      <c r="B410"/>
      <c r="C410"/>
      <c r="D410"/>
      <c r="E410"/>
      <c r="F410"/>
      <c r="G410"/>
      <c r="H410"/>
      <c r="I410"/>
      <c r="J410"/>
      <c r="K410"/>
      <c r="L410"/>
    </row>
    <row r="411" spans="1:12" x14ac:dyDescent="0.3">
      <c r="A411"/>
      <c r="B411"/>
      <c r="C411"/>
      <c r="D411"/>
      <c r="E411"/>
      <c r="F411"/>
      <c r="G411"/>
      <c r="H411"/>
      <c r="I411"/>
      <c r="J411"/>
      <c r="K411"/>
      <c r="L411"/>
    </row>
    <row r="412" spans="1:12" x14ac:dyDescent="0.3">
      <c r="A412"/>
      <c r="B412"/>
      <c r="C412"/>
      <c r="D412"/>
      <c r="E412"/>
      <c r="F412"/>
      <c r="G412"/>
      <c r="H412"/>
      <c r="I412"/>
      <c r="J412"/>
      <c r="K412"/>
      <c r="L412"/>
    </row>
    <row r="413" spans="1:12" x14ac:dyDescent="0.3">
      <c r="A413"/>
      <c r="B413"/>
      <c r="C413"/>
      <c r="D413"/>
      <c r="E413"/>
      <c r="F413"/>
      <c r="G413"/>
      <c r="H413"/>
      <c r="I413"/>
      <c r="J413"/>
      <c r="K413"/>
      <c r="L413"/>
    </row>
    <row r="414" spans="1:12" x14ac:dyDescent="0.3">
      <c r="A414"/>
      <c r="B414"/>
      <c r="C414"/>
      <c r="D414"/>
      <c r="E414"/>
      <c r="F414"/>
      <c r="G414"/>
      <c r="H414"/>
      <c r="I414"/>
      <c r="J414"/>
      <c r="K414"/>
      <c r="L414"/>
    </row>
    <row r="415" spans="1:12" x14ac:dyDescent="0.3">
      <c r="A415"/>
      <c r="B415"/>
      <c r="C415"/>
      <c r="D415"/>
      <c r="E415"/>
      <c r="F415"/>
      <c r="G415"/>
      <c r="H415"/>
      <c r="I415"/>
      <c r="J415"/>
      <c r="K415"/>
      <c r="L415"/>
    </row>
    <row r="416" spans="1:12" x14ac:dyDescent="0.3">
      <c r="A416"/>
      <c r="B416"/>
      <c r="C416"/>
      <c r="D416"/>
      <c r="E416"/>
      <c r="F416"/>
      <c r="G416"/>
      <c r="H416"/>
      <c r="I416"/>
      <c r="J416"/>
      <c r="K416"/>
      <c r="L416"/>
    </row>
    <row r="417" spans="1:12" x14ac:dyDescent="0.3">
      <c r="A417"/>
      <c r="B417"/>
      <c r="C417"/>
      <c r="D417"/>
      <c r="E417"/>
      <c r="F417"/>
      <c r="G417"/>
      <c r="H417"/>
      <c r="I417"/>
      <c r="J417"/>
      <c r="K417"/>
      <c r="L417"/>
    </row>
    <row r="418" spans="1:12" x14ac:dyDescent="0.3">
      <c r="A418"/>
      <c r="B418"/>
      <c r="C418"/>
      <c r="D418"/>
      <c r="E418"/>
      <c r="F418"/>
      <c r="G418"/>
      <c r="H418"/>
      <c r="I418"/>
      <c r="J418"/>
      <c r="K418"/>
      <c r="L418"/>
    </row>
    <row r="419" spans="1:12" x14ac:dyDescent="0.3">
      <c r="A419"/>
      <c r="B419"/>
      <c r="C419"/>
      <c r="D419"/>
      <c r="E419"/>
      <c r="F419"/>
      <c r="G419"/>
      <c r="H419"/>
      <c r="I419"/>
      <c r="J419"/>
      <c r="K419"/>
      <c r="L419"/>
    </row>
    <row r="420" spans="1:12" x14ac:dyDescent="0.3">
      <c r="A420"/>
      <c r="B420"/>
      <c r="C420"/>
      <c r="D420"/>
      <c r="E420"/>
      <c r="F420"/>
      <c r="G420"/>
      <c r="H420"/>
      <c r="I420"/>
      <c r="J420"/>
      <c r="K420"/>
      <c r="L420"/>
    </row>
    <row r="421" spans="1:12" x14ac:dyDescent="0.3">
      <c r="A421"/>
      <c r="B421"/>
      <c r="C421"/>
      <c r="D421"/>
      <c r="E421"/>
      <c r="F421"/>
      <c r="G421"/>
      <c r="H421"/>
      <c r="I421"/>
      <c r="J421"/>
      <c r="K421"/>
      <c r="L421"/>
    </row>
    <row r="422" spans="1:12" x14ac:dyDescent="0.3">
      <c r="A422"/>
      <c r="B422"/>
      <c r="C422"/>
      <c r="D422"/>
      <c r="E422"/>
      <c r="F422"/>
      <c r="G422"/>
      <c r="H422"/>
      <c r="I422"/>
      <c r="J422"/>
      <c r="K422"/>
      <c r="L422"/>
    </row>
    <row r="423" spans="1:12" x14ac:dyDescent="0.3">
      <c r="A423"/>
      <c r="B423"/>
      <c r="C423"/>
      <c r="D423"/>
      <c r="E423"/>
      <c r="F423"/>
      <c r="G423"/>
      <c r="H423"/>
      <c r="I423"/>
      <c r="J423"/>
      <c r="K423"/>
      <c r="L423"/>
    </row>
    <row r="424" spans="1:12" x14ac:dyDescent="0.3">
      <c r="A424"/>
      <c r="B424"/>
      <c r="C424"/>
      <c r="D424"/>
      <c r="E424"/>
      <c r="F424"/>
      <c r="G424"/>
      <c r="H424"/>
      <c r="I424"/>
      <c r="J424"/>
      <c r="K424"/>
      <c r="L424"/>
    </row>
    <row r="425" spans="1:12" x14ac:dyDescent="0.3">
      <c r="A425"/>
      <c r="B425"/>
      <c r="C425"/>
      <c r="D425"/>
      <c r="E425"/>
      <c r="F425"/>
      <c r="G425"/>
      <c r="H425"/>
      <c r="I425"/>
      <c r="J425"/>
      <c r="K425"/>
      <c r="L425"/>
    </row>
    <row r="426" spans="1:12" x14ac:dyDescent="0.3">
      <c r="A426"/>
      <c r="B426"/>
      <c r="C426"/>
      <c r="D426"/>
      <c r="E426"/>
      <c r="F426"/>
      <c r="G426"/>
      <c r="H426"/>
      <c r="I426"/>
      <c r="J426"/>
      <c r="K426"/>
      <c r="L426"/>
    </row>
    <row r="427" spans="1:12" x14ac:dyDescent="0.3">
      <c r="A427"/>
      <c r="B427"/>
      <c r="C427"/>
      <c r="D427"/>
      <c r="E427"/>
      <c r="F427"/>
      <c r="G427"/>
      <c r="H427"/>
      <c r="I427"/>
      <c r="J427"/>
      <c r="K427"/>
      <c r="L427"/>
    </row>
    <row r="428" spans="1:12" x14ac:dyDescent="0.3">
      <c r="A428"/>
      <c r="B428"/>
      <c r="C428"/>
      <c r="D428"/>
      <c r="E428"/>
      <c r="F428"/>
      <c r="G428"/>
      <c r="H428"/>
      <c r="I428"/>
      <c r="J428"/>
      <c r="K428"/>
      <c r="L428"/>
    </row>
    <row r="429" spans="1:12" x14ac:dyDescent="0.3">
      <c r="A429"/>
      <c r="B429"/>
      <c r="C429"/>
      <c r="D429"/>
      <c r="E429"/>
      <c r="F429"/>
      <c r="G429"/>
      <c r="H429"/>
      <c r="I429"/>
      <c r="J429"/>
      <c r="K429"/>
      <c r="L429"/>
    </row>
    <row r="430" spans="1:12" x14ac:dyDescent="0.3">
      <c r="A430"/>
      <c r="B430"/>
      <c r="C430"/>
      <c r="D430"/>
      <c r="E430"/>
      <c r="F430"/>
      <c r="G430"/>
      <c r="H430"/>
      <c r="I430"/>
      <c r="J430"/>
      <c r="K430"/>
      <c r="L430"/>
    </row>
    <row r="431" spans="1:12" x14ac:dyDescent="0.3">
      <c r="A431"/>
      <c r="B431"/>
      <c r="C431"/>
      <c r="D431"/>
      <c r="E431"/>
      <c r="F431"/>
      <c r="G431"/>
      <c r="H431"/>
      <c r="I431"/>
      <c r="J431"/>
      <c r="K431"/>
      <c r="L431"/>
    </row>
    <row r="432" spans="1:12" x14ac:dyDescent="0.3">
      <c r="A432"/>
      <c r="B432"/>
      <c r="C432"/>
      <c r="D432"/>
      <c r="E432"/>
      <c r="F432"/>
      <c r="G432"/>
      <c r="H432"/>
      <c r="I432"/>
      <c r="J432"/>
      <c r="K432"/>
      <c r="L432"/>
    </row>
    <row r="433" spans="1:12" x14ac:dyDescent="0.3">
      <c r="A433"/>
      <c r="B433"/>
      <c r="C433"/>
      <c r="D433"/>
      <c r="E433"/>
      <c r="F433"/>
      <c r="G433"/>
      <c r="H433"/>
      <c r="I433"/>
      <c r="J433"/>
      <c r="K433"/>
      <c r="L433"/>
    </row>
    <row r="434" spans="1:12" x14ac:dyDescent="0.3">
      <c r="A434"/>
      <c r="B434"/>
      <c r="C434"/>
      <c r="D434"/>
      <c r="E434"/>
      <c r="F434"/>
      <c r="G434"/>
      <c r="H434"/>
      <c r="I434"/>
      <c r="J434"/>
      <c r="K434"/>
      <c r="L434"/>
    </row>
    <row r="435" spans="1:12" x14ac:dyDescent="0.3">
      <c r="A435"/>
      <c r="B435"/>
      <c r="C435"/>
      <c r="D435"/>
      <c r="E435"/>
      <c r="F435"/>
      <c r="G435"/>
      <c r="H435"/>
      <c r="I435"/>
      <c r="J435"/>
      <c r="K435"/>
      <c r="L435"/>
    </row>
    <row r="436" spans="1:12" x14ac:dyDescent="0.3">
      <c r="A436"/>
      <c r="B436"/>
      <c r="C436"/>
      <c r="D436"/>
      <c r="E436"/>
      <c r="F436"/>
      <c r="G436"/>
      <c r="H436"/>
      <c r="I436"/>
      <c r="J436"/>
      <c r="K436"/>
      <c r="L436"/>
    </row>
    <row r="437" spans="1:12" x14ac:dyDescent="0.3">
      <c r="A437"/>
      <c r="B437"/>
      <c r="C437"/>
      <c r="D437"/>
      <c r="E437"/>
      <c r="F437"/>
      <c r="G437"/>
      <c r="H437"/>
      <c r="I437"/>
      <c r="J437"/>
      <c r="K437"/>
      <c r="L437"/>
    </row>
    <row r="438" spans="1:12" x14ac:dyDescent="0.3">
      <c r="A438"/>
      <c r="B438"/>
      <c r="C438"/>
      <c r="D438"/>
      <c r="E438"/>
      <c r="F438"/>
      <c r="G438"/>
      <c r="H438"/>
      <c r="I438"/>
      <c r="J438"/>
      <c r="K438"/>
      <c r="L438"/>
    </row>
    <row r="439" spans="1:12" x14ac:dyDescent="0.3">
      <c r="A439"/>
      <c r="B439"/>
      <c r="C439"/>
      <c r="D439"/>
      <c r="E439"/>
      <c r="F439"/>
      <c r="G439"/>
      <c r="H439"/>
      <c r="I439"/>
      <c r="J439"/>
      <c r="K439"/>
      <c r="L439"/>
    </row>
    <row r="440" spans="1:12" x14ac:dyDescent="0.3">
      <c r="A440"/>
      <c r="B440"/>
      <c r="C440"/>
      <c r="D440"/>
      <c r="E440"/>
      <c r="F440"/>
      <c r="G440"/>
      <c r="H440"/>
      <c r="I440"/>
      <c r="J440"/>
      <c r="K440"/>
      <c r="L440"/>
    </row>
    <row r="441" spans="1:12" x14ac:dyDescent="0.3">
      <c r="A441"/>
      <c r="B441"/>
      <c r="C441"/>
      <c r="D441"/>
      <c r="E441"/>
      <c r="F441"/>
      <c r="G441"/>
      <c r="H441"/>
      <c r="I441"/>
      <c r="J441"/>
      <c r="K441"/>
      <c r="L441"/>
    </row>
    <row r="442" spans="1:12" x14ac:dyDescent="0.3">
      <c r="A442"/>
      <c r="B442"/>
      <c r="C442"/>
      <c r="D442"/>
      <c r="E442"/>
      <c r="F442"/>
      <c r="G442"/>
      <c r="H442"/>
      <c r="I442"/>
      <c r="J442"/>
      <c r="K442"/>
      <c r="L442"/>
    </row>
    <row r="443" spans="1:12" x14ac:dyDescent="0.3">
      <c r="A443"/>
      <c r="B443"/>
      <c r="C443"/>
      <c r="D443"/>
      <c r="E443"/>
      <c r="F443"/>
      <c r="G443"/>
      <c r="H443"/>
      <c r="I443"/>
      <c r="J443"/>
      <c r="K443"/>
      <c r="L443"/>
    </row>
    <row r="444" spans="1:12" x14ac:dyDescent="0.3">
      <c r="A444"/>
      <c r="B444"/>
      <c r="C444"/>
      <c r="D444"/>
      <c r="E444"/>
      <c r="F444"/>
      <c r="G444"/>
      <c r="H444"/>
      <c r="I444"/>
      <c r="J444"/>
      <c r="K444"/>
      <c r="L444"/>
    </row>
    <row r="445" spans="1:12" x14ac:dyDescent="0.3">
      <c r="A445"/>
      <c r="B445"/>
      <c r="C445"/>
      <c r="D445"/>
      <c r="E445"/>
      <c r="F445"/>
      <c r="G445"/>
      <c r="H445"/>
      <c r="I445"/>
      <c r="J445"/>
      <c r="K445"/>
      <c r="L445"/>
    </row>
    <row r="446" spans="1:12" x14ac:dyDescent="0.3">
      <c r="A446"/>
      <c r="B446"/>
      <c r="C446"/>
      <c r="D446"/>
      <c r="E446"/>
      <c r="F446"/>
      <c r="G446"/>
      <c r="H446"/>
      <c r="I446"/>
      <c r="J446"/>
      <c r="K446"/>
      <c r="L446"/>
    </row>
    <row r="447" spans="1:12" x14ac:dyDescent="0.3">
      <c r="A447"/>
      <c r="B447"/>
      <c r="C447"/>
      <c r="D447"/>
      <c r="E447"/>
      <c r="F447"/>
      <c r="G447"/>
      <c r="H447"/>
      <c r="I447"/>
      <c r="J447"/>
      <c r="K447"/>
      <c r="L447"/>
    </row>
    <row r="448" spans="1:12" x14ac:dyDescent="0.3">
      <c r="A448"/>
      <c r="B448"/>
      <c r="C448"/>
      <c r="D448"/>
      <c r="E448"/>
      <c r="F448"/>
      <c r="G448"/>
      <c r="H448"/>
      <c r="I448"/>
      <c r="J448"/>
      <c r="K448"/>
      <c r="L448"/>
    </row>
    <row r="449" spans="1:12" x14ac:dyDescent="0.3">
      <c r="A449"/>
      <c r="B449"/>
      <c r="C449"/>
      <c r="D449"/>
      <c r="E449"/>
      <c r="F449"/>
      <c r="G449"/>
      <c r="H449"/>
      <c r="I449"/>
      <c r="J449"/>
      <c r="K449"/>
      <c r="L449"/>
    </row>
    <row r="450" spans="1:12" x14ac:dyDescent="0.3">
      <c r="A450"/>
      <c r="B450"/>
      <c r="C450"/>
      <c r="D450"/>
      <c r="E450"/>
      <c r="F450"/>
      <c r="G450"/>
      <c r="H450"/>
      <c r="I450"/>
      <c r="J450"/>
      <c r="K450"/>
      <c r="L450"/>
    </row>
    <row r="451" spans="1:12" x14ac:dyDescent="0.3">
      <c r="A451"/>
      <c r="B451"/>
      <c r="C451"/>
      <c r="D451"/>
      <c r="E451"/>
      <c r="F451"/>
      <c r="G451"/>
      <c r="H451"/>
      <c r="I451"/>
      <c r="J451"/>
      <c r="K451"/>
      <c r="L451"/>
    </row>
    <row r="452" spans="1:12" x14ac:dyDescent="0.3">
      <c r="A452"/>
      <c r="B452"/>
      <c r="C452"/>
      <c r="D452"/>
      <c r="E452"/>
      <c r="F452"/>
      <c r="G452"/>
      <c r="H452"/>
      <c r="I452"/>
      <c r="J452"/>
      <c r="K452"/>
      <c r="L452"/>
    </row>
    <row r="453" spans="1:12" x14ac:dyDescent="0.3">
      <c r="A453"/>
      <c r="B453"/>
      <c r="C453"/>
      <c r="D453"/>
      <c r="E453"/>
      <c r="F453"/>
      <c r="G453"/>
      <c r="H453"/>
      <c r="I453"/>
      <c r="J453"/>
      <c r="K453"/>
      <c r="L453"/>
    </row>
    <row r="454" spans="1:12" x14ac:dyDescent="0.3">
      <c r="A454"/>
      <c r="B454"/>
      <c r="C454"/>
      <c r="D454"/>
      <c r="E454"/>
      <c r="F454"/>
      <c r="G454"/>
      <c r="H454"/>
      <c r="I454"/>
      <c r="J454"/>
      <c r="K454"/>
      <c r="L454"/>
    </row>
    <row r="455" spans="1:12" x14ac:dyDescent="0.3">
      <c r="A455"/>
      <c r="B455"/>
      <c r="C455"/>
      <c r="D455"/>
      <c r="E455"/>
      <c r="F455"/>
      <c r="G455"/>
      <c r="H455"/>
      <c r="I455"/>
      <c r="J455"/>
      <c r="K455"/>
      <c r="L455"/>
    </row>
    <row r="456" spans="1:12" x14ac:dyDescent="0.3">
      <c r="A456"/>
      <c r="B456"/>
      <c r="C456"/>
      <c r="D456"/>
      <c r="E456"/>
      <c r="F456"/>
      <c r="G456"/>
      <c r="H456"/>
      <c r="I456"/>
      <c r="J456"/>
      <c r="K456"/>
      <c r="L456"/>
    </row>
    <row r="457" spans="1:12" x14ac:dyDescent="0.3">
      <c r="A457"/>
      <c r="B457"/>
      <c r="C457"/>
      <c r="D457"/>
      <c r="E457"/>
      <c r="F457"/>
      <c r="G457"/>
      <c r="H457"/>
      <c r="I457"/>
      <c r="J457"/>
      <c r="K457"/>
      <c r="L457"/>
    </row>
    <row r="458" spans="1:12" x14ac:dyDescent="0.3">
      <c r="A458"/>
      <c r="B458"/>
      <c r="C458"/>
      <c r="D458"/>
      <c r="E458"/>
      <c r="F458"/>
      <c r="G458"/>
      <c r="H458"/>
      <c r="I458"/>
      <c r="J458"/>
      <c r="K458"/>
      <c r="L458"/>
    </row>
    <row r="459" spans="1:12" x14ac:dyDescent="0.3">
      <c r="A459"/>
      <c r="B459"/>
      <c r="C459"/>
      <c r="D459"/>
      <c r="E459"/>
      <c r="F459"/>
      <c r="G459"/>
      <c r="H459"/>
      <c r="I459"/>
      <c r="J459"/>
      <c r="K459"/>
      <c r="L459"/>
    </row>
    <row r="460" spans="1:12" x14ac:dyDescent="0.3">
      <c r="A460"/>
      <c r="B460"/>
      <c r="C460"/>
      <c r="D460"/>
      <c r="E460"/>
      <c r="F460"/>
      <c r="G460"/>
      <c r="H460"/>
      <c r="I460"/>
      <c r="J460"/>
      <c r="K460"/>
      <c r="L460"/>
    </row>
    <row r="461" spans="1:12" x14ac:dyDescent="0.3">
      <c r="A461"/>
      <c r="B461"/>
      <c r="C461"/>
      <c r="D461"/>
      <c r="E461"/>
      <c r="F461"/>
      <c r="G461"/>
      <c r="H461"/>
      <c r="I461"/>
      <c r="J461"/>
      <c r="K461"/>
      <c r="L461"/>
    </row>
    <row r="462" spans="1:12" x14ac:dyDescent="0.3">
      <c r="A462"/>
      <c r="B462"/>
      <c r="C462"/>
      <c r="D462"/>
      <c r="E462"/>
      <c r="F462"/>
      <c r="G462"/>
      <c r="H462"/>
      <c r="I462"/>
      <c r="J462"/>
      <c r="K462"/>
      <c r="L462"/>
    </row>
    <row r="463" spans="1:12" x14ac:dyDescent="0.3">
      <c r="A463"/>
      <c r="B463"/>
      <c r="C463"/>
      <c r="D463"/>
      <c r="E463"/>
      <c r="F463"/>
      <c r="G463"/>
      <c r="H463"/>
      <c r="I463"/>
      <c r="J463"/>
      <c r="K463"/>
      <c r="L463"/>
    </row>
    <row r="464" spans="1:12" x14ac:dyDescent="0.3">
      <c r="A464"/>
      <c r="B464"/>
      <c r="C464"/>
      <c r="D464"/>
      <c r="E464"/>
      <c r="F464"/>
      <c r="G464"/>
      <c r="H464"/>
      <c r="I464"/>
      <c r="J464"/>
      <c r="K464"/>
      <c r="L464"/>
    </row>
    <row r="465" spans="1:12" x14ac:dyDescent="0.3">
      <c r="A465"/>
      <c r="B465"/>
      <c r="C465"/>
      <c r="D465"/>
      <c r="E465"/>
      <c r="F465"/>
      <c r="G465"/>
      <c r="H465"/>
      <c r="I465"/>
      <c r="J465"/>
      <c r="K465"/>
      <c r="L465"/>
    </row>
    <row r="466" spans="1:12" x14ac:dyDescent="0.3">
      <c r="A466"/>
      <c r="B466"/>
      <c r="C466"/>
      <c r="D466"/>
      <c r="E466"/>
      <c r="F466"/>
      <c r="G466"/>
      <c r="H466"/>
      <c r="I466"/>
      <c r="J466"/>
      <c r="K466"/>
      <c r="L466"/>
    </row>
    <row r="467" spans="1:12" x14ac:dyDescent="0.3">
      <c r="A467"/>
      <c r="B467"/>
      <c r="C467"/>
      <c r="D467"/>
      <c r="E467"/>
      <c r="F467"/>
      <c r="G467"/>
      <c r="H467"/>
      <c r="I467"/>
      <c r="J467"/>
      <c r="K467"/>
      <c r="L467"/>
    </row>
    <row r="468" spans="1:12" x14ac:dyDescent="0.3">
      <c r="A468"/>
      <c r="B468"/>
      <c r="C468"/>
      <c r="D468"/>
      <c r="E468"/>
      <c r="F468"/>
      <c r="G468"/>
      <c r="H468"/>
      <c r="I468"/>
      <c r="J468"/>
      <c r="K468"/>
      <c r="L468"/>
    </row>
    <row r="469" spans="1:12" x14ac:dyDescent="0.3">
      <c r="A469"/>
      <c r="B469"/>
      <c r="C469"/>
      <c r="D469"/>
      <c r="E469"/>
      <c r="F469"/>
      <c r="G469"/>
      <c r="H469"/>
      <c r="I469"/>
      <c r="J469"/>
      <c r="K469"/>
      <c r="L469"/>
    </row>
    <row r="470" spans="1:12" x14ac:dyDescent="0.3">
      <c r="A470"/>
      <c r="B470"/>
      <c r="C470"/>
      <c r="D470"/>
      <c r="E470"/>
      <c r="F470"/>
      <c r="G470"/>
      <c r="H470"/>
      <c r="I470"/>
      <c r="J470"/>
      <c r="K470"/>
      <c r="L470"/>
    </row>
    <row r="471" spans="1:12" x14ac:dyDescent="0.3">
      <c r="A471"/>
      <c r="B471"/>
      <c r="C471"/>
      <c r="D471"/>
      <c r="E471"/>
      <c r="F471"/>
      <c r="G471"/>
      <c r="H471"/>
      <c r="I471"/>
      <c r="J471"/>
      <c r="K471"/>
      <c r="L471"/>
    </row>
    <row r="472" spans="1:12" x14ac:dyDescent="0.3">
      <c r="A472"/>
      <c r="B472"/>
      <c r="C472"/>
      <c r="D472"/>
      <c r="E472"/>
      <c r="F472"/>
      <c r="G472"/>
      <c r="H472"/>
      <c r="I472"/>
      <c r="J472"/>
      <c r="K472"/>
      <c r="L472"/>
    </row>
    <row r="473" spans="1:12" x14ac:dyDescent="0.3">
      <c r="A473"/>
      <c r="B473"/>
      <c r="C473"/>
      <c r="D473"/>
      <c r="E473"/>
      <c r="F473"/>
      <c r="G473"/>
      <c r="H473"/>
      <c r="I473"/>
      <c r="J473"/>
      <c r="K473"/>
      <c r="L473"/>
    </row>
    <row r="474" spans="1:12" x14ac:dyDescent="0.3">
      <c r="A474"/>
      <c r="B474"/>
      <c r="C474"/>
      <c r="D474"/>
      <c r="E474"/>
      <c r="F474"/>
      <c r="G474"/>
      <c r="H474"/>
      <c r="I474"/>
      <c r="J474"/>
      <c r="K474"/>
      <c r="L474"/>
    </row>
    <row r="475" spans="1:12" x14ac:dyDescent="0.3">
      <c r="A475"/>
      <c r="B475"/>
      <c r="C475"/>
      <c r="D475"/>
      <c r="E475"/>
      <c r="F475"/>
      <c r="G475"/>
      <c r="H475"/>
      <c r="I475"/>
      <c r="J475"/>
      <c r="K475"/>
      <c r="L475"/>
    </row>
    <row r="476" spans="1:12" x14ac:dyDescent="0.3">
      <c r="A476"/>
      <c r="B476"/>
      <c r="C476"/>
      <c r="D476"/>
      <c r="E476"/>
      <c r="F476"/>
      <c r="G476"/>
      <c r="H476"/>
      <c r="I476"/>
      <c r="J476"/>
      <c r="K476"/>
      <c r="L476"/>
    </row>
    <row r="477" spans="1:12" x14ac:dyDescent="0.3">
      <c r="A477"/>
      <c r="B477"/>
      <c r="C477"/>
      <c r="D477"/>
      <c r="E477"/>
      <c r="F477"/>
      <c r="G477"/>
      <c r="H477"/>
      <c r="I477"/>
      <c r="J477"/>
      <c r="K477"/>
      <c r="L477"/>
    </row>
    <row r="478" spans="1:12" x14ac:dyDescent="0.3">
      <c r="A478"/>
      <c r="B478"/>
      <c r="C478"/>
      <c r="D478"/>
      <c r="E478"/>
      <c r="F478"/>
      <c r="G478"/>
      <c r="H478"/>
      <c r="I478"/>
      <c r="J478"/>
      <c r="K478"/>
      <c r="L478"/>
    </row>
    <row r="479" spans="1:12" x14ac:dyDescent="0.3">
      <c r="A479"/>
      <c r="B479"/>
      <c r="C479"/>
      <c r="D479"/>
      <c r="E479"/>
      <c r="F479"/>
      <c r="G479"/>
      <c r="H479"/>
      <c r="I479"/>
      <c r="J479"/>
      <c r="K479"/>
      <c r="L479"/>
    </row>
    <row r="480" spans="1:12" x14ac:dyDescent="0.3">
      <c r="A480"/>
      <c r="B480"/>
      <c r="C480"/>
      <c r="D480"/>
      <c r="E480"/>
      <c r="F480"/>
      <c r="G480"/>
      <c r="H480"/>
      <c r="I480"/>
      <c r="J480"/>
      <c r="K480"/>
      <c r="L480"/>
    </row>
    <row r="481" spans="1:12" x14ac:dyDescent="0.3">
      <c r="A481"/>
      <c r="B481"/>
      <c r="C481"/>
      <c r="D481"/>
      <c r="E481"/>
      <c r="F481"/>
      <c r="G481"/>
      <c r="H481"/>
      <c r="I481"/>
      <c r="J481"/>
      <c r="K481"/>
      <c r="L481"/>
    </row>
    <row r="482" spans="1:12" x14ac:dyDescent="0.3">
      <c r="A482"/>
      <c r="B482"/>
      <c r="C482"/>
      <c r="D482"/>
      <c r="E482"/>
      <c r="F482"/>
      <c r="G482"/>
      <c r="H482"/>
      <c r="I482"/>
      <c r="J482"/>
      <c r="K482"/>
      <c r="L482"/>
    </row>
    <row r="483" spans="1:12" x14ac:dyDescent="0.3">
      <c r="A483"/>
      <c r="B483"/>
      <c r="C483"/>
      <c r="D483"/>
      <c r="E483"/>
      <c r="F483"/>
      <c r="G483"/>
      <c r="H483"/>
      <c r="I483"/>
      <c r="J483"/>
      <c r="K483"/>
      <c r="L483"/>
    </row>
    <row r="484" spans="1:12" x14ac:dyDescent="0.3">
      <c r="A484"/>
      <c r="B484"/>
      <c r="C484"/>
      <c r="D484"/>
      <c r="E484"/>
      <c r="F484"/>
      <c r="G484"/>
      <c r="H484"/>
      <c r="I484"/>
      <c r="J484"/>
      <c r="K484"/>
      <c r="L484"/>
    </row>
    <row r="485" spans="1:12" x14ac:dyDescent="0.3">
      <c r="A485"/>
      <c r="B485"/>
      <c r="C485"/>
      <c r="D485"/>
      <c r="E485"/>
      <c r="F485"/>
      <c r="G485"/>
      <c r="H485"/>
      <c r="I485"/>
      <c r="J485"/>
      <c r="K485"/>
      <c r="L485"/>
    </row>
    <row r="486" spans="1:12" x14ac:dyDescent="0.3">
      <c r="A486"/>
      <c r="B486"/>
      <c r="C486"/>
      <c r="D486"/>
      <c r="E486"/>
      <c r="F486"/>
      <c r="G486"/>
      <c r="H486"/>
      <c r="I486"/>
      <c r="J486"/>
      <c r="K486"/>
      <c r="L486"/>
    </row>
    <row r="487" spans="1:12" x14ac:dyDescent="0.3">
      <c r="A487"/>
      <c r="B487"/>
      <c r="C487"/>
      <c r="D487"/>
      <c r="E487"/>
      <c r="F487"/>
      <c r="G487"/>
      <c r="H487"/>
      <c r="I487"/>
      <c r="J487"/>
      <c r="K487"/>
      <c r="L487"/>
    </row>
    <row r="488" spans="1:12" x14ac:dyDescent="0.3">
      <c r="A488"/>
      <c r="B488"/>
      <c r="C488"/>
      <c r="D488"/>
      <c r="E488"/>
      <c r="F488"/>
      <c r="G488"/>
      <c r="H488"/>
      <c r="I488"/>
      <c r="J488"/>
      <c r="K488"/>
      <c r="L488"/>
    </row>
    <row r="489" spans="1:12" x14ac:dyDescent="0.3">
      <c r="A489"/>
      <c r="B489"/>
      <c r="C489"/>
      <c r="D489"/>
      <c r="E489"/>
      <c r="F489"/>
      <c r="G489"/>
      <c r="H489"/>
      <c r="I489"/>
      <c r="J489"/>
      <c r="K489"/>
      <c r="L489"/>
    </row>
    <row r="490" spans="1:12" x14ac:dyDescent="0.3">
      <c r="A490"/>
      <c r="B490"/>
      <c r="C490"/>
      <c r="D490"/>
      <c r="E490"/>
      <c r="F490"/>
      <c r="G490"/>
      <c r="H490"/>
      <c r="I490"/>
      <c r="J490"/>
      <c r="K490"/>
      <c r="L490"/>
    </row>
    <row r="491" spans="1:12" x14ac:dyDescent="0.3">
      <c r="A491"/>
      <c r="B491"/>
      <c r="C491"/>
      <c r="D491"/>
      <c r="E491"/>
      <c r="F491"/>
      <c r="G491"/>
      <c r="H491"/>
      <c r="I491"/>
      <c r="J491"/>
      <c r="K491"/>
      <c r="L491"/>
    </row>
    <row r="492" spans="1:12" x14ac:dyDescent="0.3">
      <c r="A492"/>
      <c r="B492"/>
      <c r="C492"/>
      <c r="D492"/>
      <c r="E492"/>
      <c r="F492"/>
      <c r="G492"/>
      <c r="H492"/>
      <c r="I492"/>
      <c r="J492"/>
      <c r="K492"/>
      <c r="L492"/>
    </row>
    <row r="493" spans="1:12" x14ac:dyDescent="0.3">
      <c r="A493"/>
      <c r="B493"/>
      <c r="C493"/>
      <c r="D493"/>
      <c r="E493"/>
      <c r="F493"/>
      <c r="G493"/>
      <c r="H493"/>
      <c r="I493"/>
      <c r="J493"/>
      <c r="K493"/>
      <c r="L493"/>
    </row>
    <row r="494" spans="1:12" x14ac:dyDescent="0.3">
      <c r="A494"/>
      <c r="B494"/>
      <c r="C494"/>
      <c r="D494"/>
      <c r="E494"/>
      <c r="F494"/>
      <c r="G494"/>
      <c r="H494"/>
      <c r="I494"/>
      <c r="J494"/>
      <c r="K494"/>
      <c r="L494"/>
    </row>
    <row r="495" spans="1:12" x14ac:dyDescent="0.3">
      <c r="A495"/>
      <c r="B495"/>
      <c r="C495"/>
      <c r="D495"/>
      <c r="E495"/>
      <c r="F495"/>
      <c r="G495"/>
      <c r="H495"/>
      <c r="I495"/>
      <c r="J495"/>
      <c r="K495"/>
      <c r="L495"/>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row r="537" spans="1:12" x14ac:dyDescent="0.3">
      <c r="A537"/>
      <c r="B537"/>
      <c r="C537"/>
      <c r="D537"/>
      <c r="E537"/>
      <c r="F537"/>
      <c r="G537"/>
      <c r="H537"/>
      <c r="I537"/>
      <c r="J537"/>
      <c r="K537"/>
      <c r="L537"/>
    </row>
    <row r="538" spans="1:12" x14ac:dyDescent="0.3">
      <c r="A538"/>
      <c r="B538"/>
      <c r="C538"/>
      <c r="D538"/>
      <c r="E538"/>
      <c r="F538"/>
      <c r="G538"/>
      <c r="H538"/>
      <c r="I538"/>
      <c r="J538"/>
      <c r="K538"/>
      <c r="L538"/>
    </row>
  </sheetData>
  <mergeCells count="2">
    <mergeCell ref="B26:D26"/>
    <mergeCell ref="B13:D13"/>
  </mergeCells>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Equation.DSMT4" shapeId="15365" r:id="rId4">
          <objectPr defaultSize="0" autoPict="0" r:id="rId5">
            <anchor moveWithCells="1" sizeWithCells="1">
              <from>
                <xdr:col>2</xdr:col>
                <xdr:colOff>152400</xdr:colOff>
                <xdr:row>13</xdr:row>
                <xdr:rowOff>60960</xdr:rowOff>
              </from>
              <to>
                <xdr:col>2</xdr:col>
                <xdr:colOff>457200</xdr:colOff>
                <xdr:row>13</xdr:row>
                <xdr:rowOff>266700</xdr:rowOff>
              </to>
            </anchor>
          </objectPr>
        </oleObject>
      </mc:Choice>
      <mc:Fallback>
        <oleObject progId="Equation.DSMT4" shapeId="15365" r:id="rId4"/>
      </mc:Fallback>
    </mc:AlternateContent>
    <mc:AlternateContent xmlns:mc="http://schemas.openxmlformats.org/markup-compatibility/2006">
      <mc:Choice Requires="x14">
        <oleObject progId="Equation.DSMT4" shapeId="15364" r:id="rId6">
          <objectPr defaultSize="0" autoPict="0" r:id="rId7">
            <anchor moveWithCells="1" sizeWithCells="1">
              <from>
                <xdr:col>3</xdr:col>
                <xdr:colOff>152400</xdr:colOff>
                <xdr:row>13</xdr:row>
                <xdr:rowOff>45720</xdr:rowOff>
              </from>
              <to>
                <xdr:col>3</xdr:col>
                <xdr:colOff>480060</xdr:colOff>
                <xdr:row>13</xdr:row>
                <xdr:rowOff>259080</xdr:rowOff>
              </to>
            </anchor>
          </objectPr>
        </oleObject>
      </mc:Choice>
      <mc:Fallback>
        <oleObject progId="Equation.DSMT4" shapeId="15364"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663-DAE2-4946-9350-C786AF26BD6B}">
  <dimension ref="A1:BX924"/>
  <sheetViews>
    <sheetView zoomScaleNormal="100" workbookViewId="0"/>
  </sheetViews>
  <sheetFormatPr defaultColWidth="9.109375" defaultRowHeight="15.6" x14ac:dyDescent="0.3"/>
  <cols>
    <col min="1" max="1" width="10.33203125" style="3" customWidth="1"/>
    <col min="2" max="12" width="11.33203125" style="3" customWidth="1"/>
    <col min="13" max="13" width="9.109375" customWidth="1"/>
    <col min="76" max="16384" width="9.109375" style="3"/>
  </cols>
  <sheetData>
    <row r="1" spans="1:76" ht="15.75" customHeight="1" x14ac:dyDescent="0.35">
      <c r="A1" s="19" t="s">
        <v>14</v>
      </c>
      <c r="B1" s="20"/>
      <c r="C1" s="8" t="s">
        <v>8</v>
      </c>
      <c r="D1" s="20"/>
      <c r="E1" s="20"/>
      <c r="F1" s="20"/>
      <c r="G1" s="20"/>
      <c r="H1" s="20"/>
      <c r="I1" s="20"/>
      <c r="J1" s="20"/>
      <c r="K1" s="20"/>
      <c r="L1" s="21"/>
    </row>
    <row r="2" spans="1:76" ht="15.75" customHeight="1" x14ac:dyDescent="0.3">
      <c r="A2" s="24"/>
      <c r="B2" s="24"/>
      <c r="C2" s="6"/>
      <c r="D2" s="6"/>
      <c r="E2" s="6"/>
      <c r="F2" s="6"/>
      <c r="G2" s="6"/>
      <c r="H2" s="6"/>
      <c r="I2" s="6"/>
      <c r="J2" s="6"/>
      <c r="K2" s="6"/>
      <c r="L2" s="9"/>
    </row>
    <row r="3" spans="1:76" x14ac:dyDescent="0.3">
      <c r="A3" s="222" t="s">
        <v>132</v>
      </c>
      <c r="B3" s="222"/>
      <c r="C3" s="222"/>
      <c r="D3" s="222"/>
      <c r="E3" s="222"/>
      <c r="F3" s="222"/>
      <c r="G3" s="222"/>
      <c r="H3" s="222"/>
      <c r="I3" s="222"/>
      <c r="J3" s="222"/>
      <c r="K3" s="222"/>
      <c r="L3" s="222"/>
    </row>
    <row r="4" spans="1:76" ht="15.75" customHeight="1" x14ac:dyDescent="0.3">
      <c r="A4" s="24"/>
      <c r="B4" s="6"/>
      <c r="C4" s="6"/>
      <c r="D4" s="6"/>
      <c r="E4" s="6"/>
      <c r="F4" s="6"/>
      <c r="G4" s="6"/>
      <c r="H4" s="6"/>
      <c r="I4" s="6"/>
      <c r="J4" s="6"/>
      <c r="K4" s="6"/>
      <c r="L4" s="9"/>
    </row>
    <row r="5" spans="1:76" ht="15.75" customHeight="1" x14ac:dyDescent="0.3">
      <c r="A5" s="6" t="s">
        <v>133</v>
      </c>
      <c r="B5" s="6"/>
      <c r="C5" s="6"/>
      <c r="D5" s="6"/>
      <c r="E5" s="6"/>
      <c r="F5" s="6"/>
      <c r="G5" s="6"/>
      <c r="H5" s="6"/>
      <c r="I5" s="6"/>
      <c r="J5" s="6"/>
      <c r="K5" s="6"/>
      <c r="L5" s="9"/>
    </row>
    <row r="6" spans="1:76" ht="15.75" customHeight="1" x14ac:dyDescent="0.3">
      <c r="A6" s="6"/>
      <c r="B6" s="107"/>
      <c r="C6" s="107"/>
      <c r="D6" s="107"/>
      <c r="E6" s="107"/>
      <c r="F6" s="6"/>
      <c r="G6" s="6"/>
      <c r="H6" s="6"/>
      <c r="I6" s="6"/>
      <c r="J6" s="6"/>
      <c r="K6" s="6"/>
      <c r="L6" s="9"/>
    </row>
    <row r="7" spans="1:76" ht="15.75" customHeight="1" x14ac:dyDescent="0.3">
      <c r="A7" s="9"/>
      <c r="B7" s="249" t="s">
        <v>144</v>
      </c>
      <c r="C7" s="249" t="s">
        <v>10</v>
      </c>
      <c r="D7" s="249" t="s">
        <v>134</v>
      </c>
      <c r="E7" s="249"/>
      <c r="F7" s="249"/>
      <c r="G7" s="6"/>
      <c r="H7" s="6"/>
      <c r="I7" s="6"/>
      <c r="J7" s="6"/>
      <c r="K7" s="6"/>
      <c r="L7" s="6"/>
      <c r="BX7"/>
    </row>
    <row r="8" spans="1:76" ht="15.75" customHeight="1" x14ac:dyDescent="0.3">
      <c r="A8" s="9"/>
      <c r="B8" s="249"/>
      <c r="C8" s="249"/>
      <c r="D8" s="249"/>
      <c r="E8" s="249"/>
      <c r="F8" s="249"/>
      <c r="G8" s="6"/>
      <c r="H8" s="6"/>
      <c r="I8" s="6"/>
      <c r="J8" s="6"/>
      <c r="K8" s="6"/>
      <c r="L8" s="6"/>
      <c r="BX8"/>
    </row>
    <row r="9" spans="1:76" ht="15.75" customHeight="1" x14ac:dyDescent="0.3">
      <c r="A9" s="9"/>
      <c r="B9" s="81">
        <v>1</v>
      </c>
      <c r="C9" s="81">
        <v>2018</v>
      </c>
      <c r="D9" s="248">
        <v>1100000</v>
      </c>
      <c r="E9" s="248"/>
      <c r="F9" s="248"/>
      <c r="G9" s="6"/>
      <c r="H9" s="6"/>
      <c r="I9" s="6"/>
      <c r="J9" s="6"/>
      <c r="K9" s="6"/>
      <c r="L9" s="6"/>
      <c r="BX9"/>
    </row>
    <row r="10" spans="1:76" ht="15.75" customHeight="1" x14ac:dyDescent="0.3">
      <c r="A10" s="9"/>
      <c r="B10" s="81">
        <v>2</v>
      </c>
      <c r="C10" s="81">
        <v>2018</v>
      </c>
      <c r="D10" s="248">
        <v>2100000</v>
      </c>
      <c r="E10" s="248"/>
      <c r="F10" s="248"/>
      <c r="G10" s="6"/>
      <c r="H10" s="6"/>
      <c r="I10" s="6"/>
      <c r="J10" s="6"/>
      <c r="K10" s="6"/>
      <c r="L10" s="6"/>
      <c r="BX10"/>
    </row>
    <row r="11" spans="1:76" ht="15.75" customHeight="1" x14ac:dyDescent="0.3">
      <c r="A11" s="9"/>
      <c r="B11" s="81">
        <v>3</v>
      </c>
      <c r="C11" s="81">
        <v>2019</v>
      </c>
      <c r="D11" s="248">
        <v>900000</v>
      </c>
      <c r="E11" s="248"/>
      <c r="F11" s="248"/>
      <c r="G11" s="6"/>
      <c r="H11" s="6"/>
      <c r="I11" s="6"/>
      <c r="J11" s="6"/>
      <c r="K11" s="6"/>
      <c r="L11" s="6"/>
      <c r="BX11"/>
    </row>
    <row r="12" spans="1:76" ht="15.75" customHeight="1" x14ac:dyDescent="0.3">
      <c r="A12" s="9"/>
      <c r="B12" s="81">
        <v>4</v>
      </c>
      <c r="C12" s="81">
        <v>2019</v>
      </c>
      <c r="D12" s="248">
        <v>1400000</v>
      </c>
      <c r="E12" s="248"/>
      <c r="F12" s="248"/>
      <c r="G12" s="6"/>
      <c r="H12" s="6"/>
      <c r="I12" s="6"/>
      <c r="J12" s="6"/>
      <c r="K12" s="6"/>
      <c r="L12" s="6"/>
      <c r="BX12"/>
    </row>
    <row r="13" spans="1:76" ht="15.75" customHeight="1" x14ac:dyDescent="0.3">
      <c r="A13" s="9"/>
      <c r="B13" s="81">
        <v>5</v>
      </c>
      <c r="C13" s="81">
        <v>2020</v>
      </c>
      <c r="D13" s="248">
        <v>800000</v>
      </c>
      <c r="E13" s="248"/>
      <c r="F13" s="248"/>
      <c r="G13" s="6"/>
      <c r="H13" s="6"/>
      <c r="I13" s="6"/>
      <c r="J13" s="6"/>
      <c r="K13" s="6"/>
      <c r="L13" s="6"/>
      <c r="BX13"/>
    </row>
    <row r="14" spans="1:76" ht="15.75" customHeight="1" x14ac:dyDescent="0.3">
      <c r="A14" s="9"/>
      <c r="B14" s="81">
        <v>6</v>
      </c>
      <c r="C14" s="81">
        <v>2020</v>
      </c>
      <c r="D14" s="248">
        <v>1800000</v>
      </c>
      <c r="E14" s="248"/>
      <c r="F14" s="248"/>
      <c r="G14" s="6"/>
      <c r="H14" s="6"/>
      <c r="I14" s="6"/>
      <c r="J14" s="6"/>
      <c r="K14" s="6"/>
      <c r="L14" s="6"/>
      <c r="BX14"/>
    </row>
    <row r="15" spans="1:76" ht="15.75" customHeight="1" x14ac:dyDescent="0.3">
      <c r="A15" s="6"/>
      <c r="B15" s="6" t="s">
        <v>135</v>
      </c>
      <c r="C15" s="6"/>
      <c r="D15" s="6"/>
      <c r="E15" s="6"/>
      <c r="F15" s="6"/>
      <c r="G15" s="6"/>
      <c r="H15" s="6"/>
      <c r="I15" s="6"/>
      <c r="J15" s="6"/>
      <c r="K15" s="26"/>
      <c r="L15" s="9"/>
    </row>
    <row r="16" spans="1:76" ht="15.75" customHeight="1" x14ac:dyDescent="0.3">
      <c r="A16" s="41"/>
      <c r="B16" s="6"/>
      <c r="C16" s="1"/>
      <c r="D16" s="50"/>
      <c r="E16" s="6"/>
      <c r="F16" s="6"/>
      <c r="G16" s="6"/>
      <c r="H16" s="6"/>
      <c r="I16" s="6"/>
      <c r="J16" s="6"/>
      <c r="K16" s="26"/>
      <c r="L16" s="9"/>
    </row>
    <row r="17" spans="1:75" ht="15.75" customHeight="1" x14ac:dyDescent="0.3">
      <c r="A17" s="41"/>
      <c r="B17" s="103" t="s">
        <v>141</v>
      </c>
      <c r="C17" s="133"/>
      <c r="D17" s="134"/>
      <c r="E17" s="135"/>
      <c r="F17" s="77"/>
      <c r="G17" s="88">
        <v>5000000</v>
      </c>
      <c r="H17" s="6"/>
      <c r="I17" s="6"/>
      <c r="J17" s="6"/>
      <c r="K17" s="26"/>
      <c r="L17" s="9"/>
    </row>
    <row r="18" spans="1:75" ht="15.75" customHeight="1" x14ac:dyDescent="0.3">
      <c r="A18" s="41"/>
      <c r="B18" s="103" t="s">
        <v>142</v>
      </c>
      <c r="C18" s="133"/>
      <c r="D18" s="135"/>
      <c r="E18" s="135"/>
      <c r="F18" s="77"/>
      <c r="G18" s="49">
        <v>0.05</v>
      </c>
      <c r="H18" s="6"/>
      <c r="I18" s="6"/>
      <c r="J18" s="6"/>
      <c r="K18" s="26"/>
      <c r="L18" s="9"/>
    </row>
    <row r="19" spans="1:75" ht="15.75" customHeight="1" x14ac:dyDescent="0.3">
      <c r="A19" s="41"/>
      <c r="B19" s="121" t="s">
        <v>143</v>
      </c>
      <c r="C19" s="133"/>
      <c r="D19" s="85"/>
      <c r="E19" s="135" t="s">
        <v>140</v>
      </c>
      <c r="F19" s="77" t="s">
        <v>140</v>
      </c>
      <c r="G19" s="88">
        <v>6000000</v>
      </c>
      <c r="H19" s="6"/>
      <c r="I19" s="6"/>
      <c r="J19" s="6"/>
      <c r="K19" s="26"/>
      <c r="L19" s="9"/>
    </row>
    <row r="20" spans="1:75" ht="15.75" customHeight="1" x14ac:dyDescent="0.3">
      <c r="A20" s="41"/>
      <c r="B20" s="126"/>
      <c r="C20" s="9"/>
      <c r="D20" s="107"/>
      <c r="E20" s="6"/>
      <c r="F20" s="6"/>
      <c r="G20" s="56"/>
      <c r="H20" s="6"/>
      <c r="I20" s="6"/>
      <c r="J20" s="6"/>
      <c r="K20" s="26"/>
      <c r="L20" s="9"/>
    </row>
    <row r="21" spans="1:75" ht="15.75" customHeight="1" x14ac:dyDescent="0.3">
      <c r="A21" s="41"/>
      <c r="B21" s="126" t="s">
        <v>136</v>
      </c>
      <c r="C21" s="1"/>
      <c r="D21" s="57"/>
      <c r="E21" s="57"/>
      <c r="F21" s="6"/>
      <c r="G21" s="6"/>
      <c r="H21" s="6"/>
      <c r="I21" s="6"/>
      <c r="J21" s="6"/>
      <c r="K21" s="26"/>
      <c r="L21" s="9"/>
    </row>
    <row r="22" spans="1:75" ht="15.75" customHeight="1" x14ac:dyDescent="0.3">
      <c r="A22" s="6"/>
      <c r="B22" s="81" t="s">
        <v>137</v>
      </c>
      <c r="C22" s="132">
        <v>1.5</v>
      </c>
      <c r="D22" s="131"/>
      <c r="E22" s="6"/>
      <c r="F22" s="6"/>
      <c r="G22" s="6"/>
      <c r="H22" s="6"/>
      <c r="I22" s="6"/>
      <c r="J22" s="26"/>
      <c r="K22" s="9"/>
      <c r="L22" s="9"/>
      <c r="BW22" s="3"/>
    </row>
    <row r="23" spans="1:75" ht="15.75" customHeight="1" x14ac:dyDescent="0.3">
      <c r="A23" s="6"/>
      <c r="B23" s="81" t="s">
        <v>138</v>
      </c>
      <c r="C23" s="132">
        <v>1.25</v>
      </c>
      <c r="D23" s="131"/>
      <c r="E23" s="6"/>
      <c r="F23" s="6"/>
      <c r="G23" s="6"/>
      <c r="H23" s="6"/>
      <c r="I23" s="6"/>
      <c r="J23" s="26"/>
      <c r="K23" s="9"/>
      <c r="L23" s="9"/>
      <c r="BW23" s="3"/>
    </row>
    <row r="24" spans="1:75" ht="15.75" customHeight="1" x14ac:dyDescent="0.3">
      <c r="A24" s="6"/>
      <c r="B24" s="81" t="s">
        <v>139</v>
      </c>
      <c r="C24" s="132">
        <v>1</v>
      </c>
      <c r="D24" s="57"/>
      <c r="E24" s="6"/>
      <c r="F24" s="6"/>
      <c r="G24" s="6"/>
      <c r="H24" s="6"/>
      <c r="I24" s="6"/>
      <c r="J24" s="26"/>
      <c r="K24" s="9"/>
      <c r="L24" s="9"/>
      <c r="BW24" s="3"/>
    </row>
    <row r="25" spans="1:75" ht="15.75" customHeight="1" x14ac:dyDescent="0.3">
      <c r="A25" s="6"/>
      <c r="B25" s="6"/>
      <c r="C25" s="27"/>
      <c r="D25" s="6"/>
      <c r="E25" s="6"/>
      <c r="F25" s="6"/>
      <c r="G25" s="6"/>
      <c r="H25" s="6"/>
      <c r="I25" s="6"/>
      <c r="J25" s="6"/>
      <c r="K25" s="26"/>
      <c r="L25" s="6"/>
    </row>
    <row r="26" spans="1:75" ht="15.75" customHeight="1" x14ac:dyDescent="0.3">
      <c r="A26" s="2" t="s">
        <v>21</v>
      </c>
      <c r="B26" s="2" t="s">
        <v>145</v>
      </c>
      <c r="C26" s="2"/>
      <c r="D26" s="2"/>
      <c r="E26" s="2"/>
      <c r="F26" s="2"/>
      <c r="G26" s="36"/>
      <c r="H26" s="36"/>
      <c r="I26" s="36"/>
      <c r="J26" s="36"/>
      <c r="K26" s="36"/>
      <c r="L26" s="37"/>
    </row>
    <row r="27" spans="1:75" ht="15.75" customHeight="1" x14ac:dyDescent="0.35">
      <c r="A27" s="8"/>
      <c r="B27" s="8" t="s">
        <v>22</v>
      </c>
      <c r="C27" s="8"/>
      <c r="D27" s="7"/>
      <c r="E27" s="7"/>
      <c r="F27" s="7"/>
      <c r="G27" s="7"/>
      <c r="H27" s="2"/>
      <c r="I27" s="2"/>
      <c r="J27" s="1"/>
      <c r="K27" s="36"/>
      <c r="L27" s="37"/>
    </row>
    <row r="28" spans="1:75" ht="15.75" customHeight="1" x14ac:dyDescent="0.3">
      <c r="A28"/>
      <c r="B28"/>
      <c r="C28"/>
      <c r="D28"/>
      <c r="E28"/>
      <c r="F28"/>
      <c r="G28"/>
      <c r="H28" t="s">
        <v>258</v>
      </c>
      <c r="I28"/>
      <c r="J28"/>
      <c r="K28"/>
      <c r="L28"/>
    </row>
    <row r="29" spans="1:75" ht="15.75" customHeight="1" x14ac:dyDescent="0.3">
      <c r="A29"/>
      <c r="B29"/>
      <c r="C29" t="s">
        <v>251</v>
      </c>
      <c r="D29" t="s">
        <v>253</v>
      </c>
      <c r="E29" t="s">
        <v>255</v>
      </c>
      <c r="F29" t="s">
        <v>255</v>
      </c>
      <c r="G29"/>
      <c r="H29" t="s">
        <v>255</v>
      </c>
      <c r="I29"/>
      <c r="J29"/>
      <c r="K29"/>
      <c r="L29"/>
    </row>
    <row r="30" spans="1:75" ht="15.75" customHeight="1" x14ac:dyDescent="0.3">
      <c r="A30" t="s">
        <v>278</v>
      </c>
      <c r="B30" t="s">
        <v>259</v>
      </c>
      <c r="C30" t="s">
        <v>252</v>
      </c>
      <c r="D30" t="s">
        <v>254</v>
      </c>
      <c r="E30" t="s">
        <v>252</v>
      </c>
      <c r="F30" t="s">
        <v>256</v>
      </c>
      <c r="G30" t="s">
        <v>257</v>
      </c>
      <c r="H30" t="s">
        <v>256</v>
      </c>
      <c r="I30"/>
      <c r="J30" t="s">
        <v>3</v>
      </c>
      <c r="K30" t="s">
        <v>257</v>
      </c>
      <c r="M30" s="3"/>
    </row>
    <row r="31" spans="1:75" ht="15.75" customHeight="1" x14ac:dyDescent="0.3">
      <c r="A31">
        <v>1</v>
      </c>
      <c r="B31">
        <f>C9</f>
        <v>2018</v>
      </c>
      <c r="C31" s="166">
        <f>D9</f>
        <v>1100000</v>
      </c>
      <c r="D31">
        <f t="shared" ref="D31:D35" si="0">(1+$G$18)^(2022-B31)</f>
        <v>1.21550625</v>
      </c>
      <c r="E31" s="166">
        <f>C31*D31</f>
        <v>1337056.875</v>
      </c>
      <c r="F31" s="166">
        <f>MIN(3000000,MAX(0,E31-1000000))</f>
        <v>337056.875</v>
      </c>
      <c r="G31" s="168">
        <f t="shared" ref="G31:G36" si="1">VLOOKUP(B31,$J$31:$K$33,2)</f>
        <v>1</v>
      </c>
      <c r="H31" s="166">
        <f>F31*G31</f>
        <v>337056.875</v>
      </c>
      <c r="I31"/>
      <c r="J31">
        <v>2018</v>
      </c>
      <c r="K31" s="168">
        <f>C24</f>
        <v>1</v>
      </c>
      <c r="M31" s="3"/>
    </row>
    <row r="32" spans="1:75" ht="15.75" customHeight="1" x14ac:dyDescent="0.3">
      <c r="A32">
        <v>2</v>
      </c>
      <c r="B32">
        <f t="shared" ref="B32:C36" si="2">C10</f>
        <v>2018</v>
      </c>
      <c r="C32" s="166">
        <f t="shared" si="2"/>
        <v>2100000</v>
      </c>
      <c r="D32">
        <f t="shared" si="0"/>
        <v>1.21550625</v>
      </c>
      <c r="E32" s="166">
        <f t="shared" ref="E32:E36" si="3">C32*D32</f>
        <v>2552563.125</v>
      </c>
      <c r="F32" s="166">
        <f t="shared" ref="F32:F36" si="4">MIN(3000000,MAX(0,E32-1000000))</f>
        <v>1552563.125</v>
      </c>
      <c r="G32" s="168">
        <f t="shared" si="1"/>
        <v>1</v>
      </c>
      <c r="H32" s="166">
        <f t="shared" ref="H32:H36" si="5">F32*G32</f>
        <v>1552563.125</v>
      </c>
      <c r="I32"/>
      <c r="J32">
        <v>2019</v>
      </c>
      <c r="K32" s="168">
        <f>C23</f>
        <v>1.25</v>
      </c>
      <c r="M32" s="3"/>
    </row>
    <row r="33" spans="1:13" ht="15.75" customHeight="1" x14ac:dyDescent="0.3">
      <c r="A33">
        <v>3</v>
      </c>
      <c r="B33">
        <f t="shared" si="2"/>
        <v>2019</v>
      </c>
      <c r="C33" s="166">
        <f t="shared" si="2"/>
        <v>900000</v>
      </c>
      <c r="D33">
        <f t="shared" si="0"/>
        <v>1.1576250000000001</v>
      </c>
      <c r="E33" s="166">
        <f t="shared" si="3"/>
        <v>1041862.5000000001</v>
      </c>
      <c r="F33" s="166">
        <f t="shared" si="4"/>
        <v>41862.500000000116</v>
      </c>
      <c r="G33" s="168">
        <f t="shared" si="1"/>
        <v>1.25</v>
      </c>
      <c r="H33" s="166">
        <f t="shared" si="5"/>
        <v>52328.125000000146</v>
      </c>
      <c r="I33"/>
      <c r="J33">
        <v>2020</v>
      </c>
      <c r="K33" s="168">
        <f>C22</f>
        <v>1.5</v>
      </c>
      <c r="M33" s="3"/>
    </row>
    <row r="34" spans="1:13" ht="15.75" customHeight="1" x14ac:dyDescent="0.3">
      <c r="A34">
        <v>4</v>
      </c>
      <c r="B34">
        <f t="shared" si="2"/>
        <v>2019</v>
      </c>
      <c r="C34" s="166">
        <f t="shared" si="2"/>
        <v>1400000</v>
      </c>
      <c r="D34">
        <f t="shared" si="0"/>
        <v>1.1576250000000001</v>
      </c>
      <c r="E34" s="166">
        <f t="shared" si="3"/>
        <v>1620675.0000000002</v>
      </c>
      <c r="F34" s="166">
        <f t="shared" si="4"/>
        <v>620675.00000000023</v>
      </c>
      <c r="G34" s="168">
        <f t="shared" si="1"/>
        <v>1.25</v>
      </c>
      <c r="H34" s="166">
        <f t="shared" si="5"/>
        <v>775843.75000000023</v>
      </c>
      <c r="I34"/>
      <c r="J34"/>
      <c r="K34"/>
      <c r="L34"/>
    </row>
    <row r="35" spans="1:13" ht="15.75" customHeight="1" x14ac:dyDescent="0.3">
      <c r="A35">
        <v>5</v>
      </c>
      <c r="B35">
        <f t="shared" si="2"/>
        <v>2020</v>
      </c>
      <c r="C35" s="166">
        <f t="shared" si="2"/>
        <v>800000</v>
      </c>
      <c r="D35">
        <f t="shared" si="0"/>
        <v>1.1025</v>
      </c>
      <c r="E35" s="166">
        <f t="shared" si="3"/>
        <v>882000</v>
      </c>
      <c r="F35" s="166">
        <f t="shared" si="4"/>
        <v>0</v>
      </c>
      <c r="G35" s="168">
        <f t="shared" si="1"/>
        <v>1.5</v>
      </c>
      <c r="H35" s="166">
        <f t="shared" si="5"/>
        <v>0</v>
      </c>
      <c r="I35"/>
      <c r="J35"/>
      <c r="K35"/>
      <c r="L35"/>
    </row>
    <row r="36" spans="1:13" ht="15.75" customHeight="1" x14ac:dyDescent="0.3">
      <c r="A36">
        <v>6</v>
      </c>
      <c r="B36">
        <f t="shared" si="2"/>
        <v>2020</v>
      </c>
      <c r="C36" s="166">
        <f t="shared" si="2"/>
        <v>1800000</v>
      </c>
      <c r="D36">
        <f>(1+$G$18)^(2022-B36)</f>
        <v>1.1025</v>
      </c>
      <c r="E36" s="166">
        <f t="shared" si="3"/>
        <v>1984500</v>
      </c>
      <c r="F36" s="166">
        <f t="shared" si="4"/>
        <v>984500</v>
      </c>
      <c r="G36" s="168">
        <f t="shared" si="1"/>
        <v>1.5</v>
      </c>
      <c r="H36" s="166">
        <f t="shared" si="5"/>
        <v>1476750</v>
      </c>
      <c r="I36"/>
      <c r="J36"/>
      <c r="K36"/>
      <c r="L36"/>
    </row>
    <row r="37" spans="1:13" ht="15.75" customHeight="1" x14ac:dyDescent="0.3">
      <c r="A37"/>
      <c r="B37" t="s">
        <v>260</v>
      </c>
      <c r="C37"/>
      <c r="D37"/>
      <c r="E37" s="140"/>
      <c r="F37" s="140"/>
      <c r="G37"/>
      <c r="H37" s="166">
        <f>SUM(H31:H36)</f>
        <v>4194541.875</v>
      </c>
      <c r="I37" s="140"/>
      <c r="J37"/>
      <c r="K37"/>
      <c r="L37"/>
    </row>
    <row r="38" spans="1:13" ht="15.75" customHeight="1" x14ac:dyDescent="0.3">
      <c r="A38"/>
      <c r="B38"/>
      <c r="C38"/>
      <c r="D38"/>
      <c r="E38"/>
      <c r="F38"/>
      <c r="G38" t="s">
        <v>261</v>
      </c>
      <c r="H38" s="166">
        <f>G17*3</f>
        <v>15000000</v>
      </c>
      <c r="I38"/>
      <c r="J38"/>
      <c r="K38"/>
      <c r="L38"/>
    </row>
    <row r="39" spans="1:13" ht="15.75" customHeight="1" x14ac:dyDescent="0.3">
      <c r="A39"/>
      <c r="B39"/>
      <c r="C39"/>
      <c r="D39"/>
      <c r="E39"/>
      <c r="F39"/>
      <c r="G39" s="144" t="s">
        <v>262</v>
      </c>
      <c r="H39" s="188">
        <f>H37/H38</f>
        <v>0.27963612500000001</v>
      </c>
      <c r="I39" s="140"/>
      <c r="J39"/>
      <c r="K39"/>
      <c r="L39"/>
    </row>
    <row r="40" spans="1:13" ht="15.75" customHeight="1" x14ac:dyDescent="0.3">
      <c r="A40"/>
      <c r="B40"/>
      <c r="C40"/>
      <c r="D40"/>
      <c r="E40"/>
      <c r="F40"/>
      <c r="G40"/>
      <c r="H40"/>
      <c r="I40"/>
      <c r="J40"/>
      <c r="K40"/>
      <c r="L40"/>
    </row>
    <row r="41" spans="1:13" ht="15.75" customHeight="1" x14ac:dyDescent="0.3">
      <c r="A41" s="51" t="s">
        <v>0</v>
      </c>
      <c r="B41" s="250" t="s">
        <v>146</v>
      </c>
      <c r="C41" s="250"/>
      <c r="D41" s="250"/>
      <c r="E41" s="250"/>
      <c r="F41" s="250"/>
      <c r="G41" s="250"/>
      <c r="H41" s="250"/>
      <c r="I41" s="250"/>
      <c r="J41" s="250"/>
      <c r="K41" s="250"/>
      <c r="L41" s="250"/>
    </row>
    <row r="42" spans="1:13" ht="15.75" customHeight="1" x14ac:dyDescent="0.35">
      <c r="A42" s="8"/>
      <c r="B42" s="8" t="s">
        <v>22</v>
      </c>
      <c r="C42" s="8"/>
      <c r="D42" s="7"/>
      <c r="E42" s="7"/>
      <c r="F42" s="7"/>
      <c r="G42" s="7"/>
      <c r="H42" s="2"/>
      <c r="I42" s="2"/>
      <c r="J42" s="1"/>
      <c r="K42" s="36"/>
      <c r="L42" s="37"/>
    </row>
    <row r="43" spans="1:13" ht="15.75" customHeight="1" x14ac:dyDescent="0.3">
      <c r="A43"/>
      <c r="B43"/>
      <c r="C43"/>
      <c r="D43"/>
      <c r="E43"/>
      <c r="F43"/>
      <c r="G43"/>
      <c r="H43"/>
      <c r="I43"/>
      <c r="J43"/>
      <c r="K43"/>
      <c r="L43"/>
    </row>
    <row r="44" spans="1:13" ht="15.75" customHeight="1" x14ac:dyDescent="0.3">
      <c r="A44" s="140"/>
      <c r="B44" t="s">
        <v>250</v>
      </c>
      <c r="C44"/>
      <c r="D44"/>
      <c r="E44"/>
      <c r="F44"/>
      <c r="G44"/>
      <c r="H44"/>
      <c r="I44"/>
      <c r="J44"/>
      <c r="K44"/>
      <c r="L44"/>
    </row>
    <row r="45" spans="1:13" ht="15.75" customHeight="1" x14ac:dyDescent="0.3">
      <c r="A45"/>
      <c r="B45"/>
      <c r="C45"/>
      <c r="D45"/>
      <c r="E45"/>
      <c r="F45"/>
      <c r="G45"/>
      <c r="H45"/>
      <c r="I45"/>
      <c r="J45"/>
      <c r="K45"/>
      <c r="L45"/>
    </row>
    <row r="46" spans="1:13" ht="15.75" customHeight="1" x14ac:dyDescent="0.3">
      <c r="A46" s="2" t="s">
        <v>147</v>
      </c>
      <c r="B46" s="1"/>
      <c r="C46" s="1"/>
      <c r="D46" s="1"/>
      <c r="E46" s="1"/>
      <c r="F46" s="1"/>
      <c r="G46" s="1"/>
      <c r="H46" s="1"/>
      <c r="I46" s="1"/>
      <c r="J46" s="1"/>
      <c r="K46" s="1"/>
      <c r="L46" s="1"/>
    </row>
    <row r="47" spans="1:13" ht="15.75" customHeight="1" x14ac:dyDescent="0.3">
      <c r="A47" s="1"/>
      <c r="B47" s="1"/>
      <c r="C47" s="1"/>
      <c r="D47" s="1"/>
      <c r="E47" s="1"/>
      <c r="F47" s="1"/>
      <c r="G47" s="1"/>
      <c r="H47" s="1"/>
      <c r="I47" s="1"/>
      <c r="J47" s="1"/>
      <c r="K47" s="1"/>
      <c r="L47" s="1"/>
    </row>
    <row r="48" spans="1:13" ht="32.25" customHeight="1" x14ac:dyDescent="0.3">
      <c r="A48" s="1"/>
      <c r="B48" s="223" t="s">
        <v>149</v>
      </c>
      <c r="C48" s="251"/>
      <c r="D48" s="251" t="s">
        <v>148</v>
      </c>
      <c r="E48" s="251"/>
      <c r="F48" s="1"/>
      <c r="G48" s="1"/>
      <c r="H48" s="1"/>
      <c r="I48" s="1"/>
      <c r="J48" s="1"/>
      <c r="K48" s="1"/>
      <c r="L48" s="1"/>
    </row>
    <row r="49" spans="1:12" ht="15.75" customHeight="1" x14ac:dyDescent="0.3">
      <c r="A49" s="1"/>
      <c r="B49" s="247">
        <v>0.1</v>
      </c>
      <c r="C49" s="247"/>
      <c r="D49" s="247">
        <v>0.3</v>
      </c>
      <c r="E49" s="247"/>
      <c r="F49" s="1"/>
      <c r="G49" s="1"/>
      <c r="H49" s="1"/>
      <c r="I49" s="1"/>
      <c r="J49" s="1"/>
      <c r="K49" s="1"/>
      <c r="L49" s="1"/>
    </row>
    <row r="50" spans="1:12" ht="15.75" customHeight="1" x14ac:dyDescent="0.3">
      <c r="A50" s="1"/>
      <c r="B50" s="247">
        <v>0.2</v>
      </c>
      <c r="C50" s="247"/>
      <c r="D50" s="247">
        <v>0.5</v>
      </c>
      <c r="E50" s="247"/>
      <c r="F50" s="1"/>
      <c r="G50" s="1"/>
      <c r="H50" s="1"/>
      <c r="I50" s="1"/>
      <c r="J50" s="1"/>
      <c r="K50" s="1"/>
      <c r="L50" s="1"/>
    </row>
    <row r="51" spans="1:12" ht="15.75" customHeight="1" x14ac:dyDescent="0.3">
      <c r="A51" s="1"/>
      <c r="B51" s="247">
        <v>0.3</v>
      </c>
      <c r="C51" s="247"/>
      <c r="D51" s="247">
        <v>0.61</v>
      </c>
      <c r="E51" s="247"/>
      <c r="F51" s="1"/>
      <c r="G51" s="1"/>
      <c r="H51" s="1"/>
      <c r="I51" s="1"/>
      <c r="J51" s="1"/>
      <c r="K51" s="1"/>
      <c r="L51" s="1"/>
    </row>
    <row r="52" spans="1:12" ht="15.75" customHeight="1" x14ac:dyDescent="0.3">
      <c r="A52" s="1"/>
      <c r="B52" s="247">
        <v>0.4</v>
      </c>
      <c r="C52" s="247"/>
      <c r="D52" s="247">
        <v>0.69</v>
      </c>
      <c r="E52" s="247"/>
      <c r="F52" s="1"/>
      <c r="G52" s="1"/>
      <c r="H52" s="1"/>
      <c r="I52" s="1"/>
      <c r="J52" s="1"/>
      <c r="K52" s="1"/>
      <c r="L52" s="1"/>
    </row>
    <row r="53" spans="1:12" ht="15.75" customHeight="1" x14ac:dyDescent="0.3">
      <c r="A53" s="1"/>
      <c r="B53" s="247">
        <v>0.5</v>
      </c>
      <c r="C53" s="247"/>
      <c r="D53" s="247">
        <v>0.75</v>
      </c>
      <c r="E53" s="247"/>
      <c r="F53" s="1"/>
      <c r="G53" s="1"/>
      <c r="H53" s="1"/>
      <c r="I53" s="1"/>
      <c r="J53" s="1"/>
      <c r="K53" s="1"/>
      <c r="L53" s="1"/>
    </row>
    <row r="54" spans="1:12" ht="15.75" customHeight="1" x14ac:dyDescent="0.3">
      <c r="A54" s="1"/>
      <c r="B54" s="247">
        <v>0.6</v>
      </c>
      <c r="C54" s="247"/>
      <c r="D54" s="247">
        <v>0.8</v>
      </c>
      <c r="E54" s="247"/>
      <c r="F54" s="1"/>
      <c r="G54" s="1"/>
      <c r="H54" s="1"/>
      <c r="I54" s="1"/>
      <c r="J54" s="1"/>
      <c r="K54" s="1"/>
      <c r="L54" s="1"/>
    </row>
    <row r="55" spans="1:12" ht="15.75" customHeight="1" x14ac:dyDescent="0.3">
      <c r="A55" s="1"/>
      <c r="B55" s="247">
        <v>0.7</v>
      </c>
      <c r="C55" s="247"/>
      <c r="D55" s="247">
        <v>0.85</v>
      </c>
      <c r="E55" s="247"/>
      <c r="F55" s="1"/>
      <c r="G55" s="1"/>
      <c r="H55" s="1"/>
      <c r="I55" s="1"/>
      <c r="J55" s="1"/>
      <c r="K55" s="1"/>
      <c r="L55" s="1"/>
    </row>
    <row r="56" spans="1:12" ht="15.75" customHeight="1" x14ac:dyDescent="0.3">
      <c r="A56" s="1"/>
      <c r="B56" s="247">
        <v>0.8</v>
      </c>
      <c r="C56" s="247"/>
      <c r="D56" s="247">
        <v>0.89</v>
      </c>
      <c r="E56" s="247"/>
      <c r="F56" s="1"/>
      <c r="G56" s="1"/>
      <c r="H56" s="1"/>
      <c r="I56" s="1"/>
      <c r="J56" s="1"/>
      <c r="K56" s="1"/>
      <c r="L56" s="1"/>
    </row>
    <row r="57" spans="1:12" ht="15.75" customHeight="1" x14ac:dyDescent="0.3">
      <c r="A57" s="1"/>
      <c r="B57" s="247">
        <v>0.9</v>
      </c>
      <c r="C57" s="247"/>
      <c r="D57" s="247">
        <v>0.92</v>
      </c>
      <c r="E57" s="247"/>
      <c r="F57" s="1"/>
      <c r="G57" s="1"/>
      <c r="H57" s="1"/>
      <c r="I57" s="1"/>
      <c r="J57" s="1"/>
      <c r="K57" s="1"/>
      <c r="L57" s="1"/>
    </row>
    <row r="58" spans="1:12" ht="15.75" customHeight="1" x14ac:dyDescent="0.3">
      <c r="A58" s="1"/>
      <c r="B58" s="247">
        <v>1</v>
      </c>
      <c r="C58" s="247"/>
      <c r="D58" s="247">
        <v>0.95</v>
      </c>
      <c r="E58" s="247"/>
      <c r="F58" s="1"/>
      <c r="G58" s="1"/>
      <c r="H58" s="1"/>
      <c r="I58" s="1"/>
      <c r="J58" s="1"/>
      <c r="K58" s="1"/>
      <c r="L58" s="1"/>
    </row>
    <row r="59" spans="1:12" ht="15.75" customHeight="1" x14ac:dyDescent="0.3">
      <c r="A59" s="1"/>
      <c r="B59" s="247">
        <v>1.1000000000000001</v>
      </c>
      <c r="C59" s="247"/>
      <c r="D59" s="247">
        <v>0.98</v>
      </c>
      <c r="E59" s="247"/>
      <c r="F59" s="1"/>
      <c r="G59" s="1"/>
      <c r="H59" s="1"/>
      <c r="I59" s="1"/>
      <c r="J59" s="1"/>
      <c r="K59" s="1"/>
      <c r="L59" s="1"/>
    </row>
    <row r="60" spans="1:12" ht="15.75" customHeight="1" x14ac:dyDescent="0.3">
      <c r="A60" s="1"/>
      <c r="B60" s="247">
        <v>1.2</v>
      </c>
      <c r="C60" s="247"/>
      <c r="D60" s="247">
        <v>1</v>
      </c>
      <c r="E60" s="247"/>
      <c r="F60" s="1"/>
      <c r="G60" s="1"/>
      <c r="H60" s="1"/>
      <c r="I60" s="1"/>
      <c r="J60" s="1"/>
      <c r="K60" s="1"/>
      <c r="L60" s="1"/>
    </row>
    <row r="61" spans="1:12" ht="15.75" customHeight="1" x14ac:dyDescent="0.3">
      <c r="A61" s="1"/>
      <c r="B61" s="1"/>
      <c r="C61" s="1"/>
      <c r="D61" s="1"/>
      <c r="E61" s="1"/>
      <c r="F61" s="1"/>
      <c r="G61" s="1"/>
      <c r="H61" s="1"/>
      <c r="I61" s="1"/>
      <c r="J61" s="1"/>
      <c r="K61" s="1"/>
      <c r="L61" s="1"/>
    </row>
    <row r="62" spans="1:12" x14ac:dyDescent="0.3">
      <c r="A62" s="51" t="s">
        <v>1</v>
      </c>
      <c r="B62" s="250" t="s">
        <v>150</v>
      </c>
      <c r="C62" s="250"/>
      <c r="D62" s="250"/>
      <c r="E62" s="250"/>
      <c r="F62" s="250"/>
      <c r="G62" s="250"/>
      <c r="H62" s="250"/>
      <c r="I62" s="250"/>
      <c r="J62" s="250"/>
      <c r="K62" s="250"/>
      <c r="L62" s="250"/>
    </row>
    <row r="63" spans="1:12" ht="16.2" x14ac:dyDescent="0.35">
      <c r="A63" s="8"/>
      <c r="B63" s="8" t="s">
        <v>22</v>
      </c>
      <c r="C63" s="8"/>
      <c r="D63" s="7"/>
      <c r="E63" s="7"/>
      <c r="F63" s="7"/>
      <c r="G63" s="7"/>
      <c r="H63" s="2"/>
      <c r="I63" s="2"/>
      <c r="J63" s="1"/>
      <c r="K63" s="36"/>
      <c r="L63" s="37"/>
    </row>
    <row r="64" spans="1:12" x14ac:dyDescent="0.3">
      <c r="A64"/>
      <c r="B64" t="s">
        <v>295</v>
      </c>
      <c r="C64"/>
      <c r="D64"/>
      <c r="E64"/>
      <c r="F64"/>
      <c r="G64"/>
      <c r="H64"/>
      <c r="I64"/>
      <c r="J64"/>
      <c r="K64"/>
      <c r="L64"/>
    </row>
    <row r="65" spans="1:12" x14ac:dyDescent="0.3">
      <c r="A65"/>
      <c r="B65"/>
      <c r="C65"/>
      <c r="D65"/>
      <c r="E65"/>
      <c r="F65"/>
      <c r="G65"/>
      <c r="H65"/>
      <c r="I65"/>
      <c r="J65"/>
      <c r="K65"/>
      <c r="L65"/>
    </row>
    <row r="66" spans="1:12" x14ac:dyDescent="0.3">
      <c r="A66"/>
      <c r="B66" s="146" t="s">
        <v>263</v>
      </c>
      <c r="C66" s="146" t="s">
        <v>263</v>
      </c>
      <c r="D66" s="146" t="s">
        <v>267</v>
      </c>
      <c r="E66" s="146" t="s">
        <v>267</v>
      </c>
      <c r="F66" s="146" t="s">
        <v>266</v>
      </c>
      <c r="G66" s="146" t="s">
        <v>266</v>
      </c>
      <c r="H66" s="146" t="s">
        <v>266</v>
      </c>
      <c r="I66" s="146"/>
      <c r="K66"/>
      <c r="L66"/>
    </row>
    <row r="67" spans="1:12" x14ac:dyDescent="0.3">
      <c r="A67"/>
      <c r="B67" s="146" t="s">
        <v>264</v>
      </c>
      <c r="C67" s="146" t="s">
        <v>265</v>
      </c>
      <c r="D67" s="146" t="s">
        <v>264</v>
      </c>
      <c r="E67" s="146" t="s">
        <v>265</v>
      </c>
      <c r="F67" s="146" t="s">
        <v>264</v>
      </c>
      <c r="G67" s="146" t="s">
        <v>265</v>
      </c>
      <c r="H67" s="146" t="s">
        <v>268</v>
      </c>
      <c r="I67" s="146" t="s">
        <v>262</v>
      </c>
      <c r="K67"/>
      <c r="L67"/>
    </row>
    <row r="68" spans="1:12" x14ac:dyDescent="0.3">
      <c r="A68" t="s">
        <v>269</v>
      </c>
      <c r="B68" s="166">
        <v>3000000</v>
      </c>
      <c r="C68" s="166">
        <v>1000000</v>
      </c>
      <c r="D68" s="155">
        <f>B68/$G$19</f>
        <v>0.5</v>
      </c>
      <c r="E68" s="155">
        <f>C68/$G$19</f>
        <v>0.16666666666666666</v>
      </c>
      <c r="F68" s="155">
        <f>D53</f>
        <v>0.75</v>
      </c>
      <c r="G68" s="155">
        <f>((E68-B49)/(B50-B49))*(D50-D49)+D49</f>
        <v>0.43333333333333329</v>
      </c>
      <c r="H68" s="189">
        <f>F68-G68</f>
        <v>0.31666666666666671</v>
      </c>
      <c r="I68" s="189">
        <f>H39</f>
        <v>0.27963612500000001</v>
      </c>
      <c r="L68"/>
    </row>
    <row r="69" spans="1:12" x14ac:dyDescent="0.3">
      <c r="A69" t="s">
        <v>270</v>
      </c>
      <c r="B69" s="166">
        <v>4000000</v>
      </c>
      <c r="C69" s="166">
        <v>3000000</v>
      </c>
      <c r="D69" s="155">
        <f>B69/$G$19</f>
        <v>0.66666666666666663</v>
      </c>
      <c r="E69" s="155">
        <f>C69/$G$19</f>
        <v>0.5</v>
      </c>
      <c r="F69" s="155">
        <f>((D69-B54)/(B55-B54))*(D55-D54)+D54</f>
        <v>0.83333333333333337</v>
      </c>
      <c r="G69" s="155">
        <f>D53</f>
        <v>0.75</v>
      </c>
      <c r="H69" s="189">
        <f>F69-G69</f>
        <v>8.333333333333337E-2</v>
      </c>
      <c r="I69" s="155">
        <f>I68*H69/H68</f>
        <v>7.3588453947368446E-2</v>
      </c>
      <c r="K69"/>
      <c r="L69"/>
    </row>
    <row r="70" spans="1:12" x14ac:dyDescent="0.3">
      <c r="A70"/>
      <c r="B70" s="140"/>
      <c r="C70"/>
      <c r="D70"/>
      <c r="E70"/>
      <c r="F70"/>
      <c r="G70"/>
      <c r="H70"/>
      <c r="I70" s="150">
        <f>SUM(I68:I69)</f>
        <v>0.35322457894736847</v>
      </c>
      <c r="J70"/>
      <c r="K70"/>
      <c r="L70"/>
    </row>
    <row r="71" spans="1:12" x14ac:dyDescent="0.3">
      <c r="A71"/>
      <c r="B71"/>
      <c r="C71"/>
      <c r="D71" s="140"/>
      <c r="E71"/>
      <c r="F71" s="140"/>
      <c r="G71"/>
      <c r="H71" s="140"/>
      <c r="I71" s="140"/>
      <c r="J71"/>
      <c r="K71"/>
      <c r="L71"/>
    </row>
    <row r="72" spans="1:12" ht="32.25" customHeight="1" x14ac:dyDescent="0.3">
      <c r="A72" s="51" t="s">
        <v>2</v>
      </c>
      <c r="B72" s="250" t="s">
        <v>151</v>
      </c>
      <c r="C72" s="250"/>
      <c r="D72" s="250"/>
      <c r="E72" s="250"/>
      <c r="F72" s="250"/>
      <c r="G72" s="250"/>
      <c r="H72" s="250"/>
      <c r="I72" s="250"/>
      <c r="J72" s="250"/>
      <c r="K72" s="250"/>
      <c r="L72" s="250"/>
    </row>
    <row r="73" spans="1:12" ht="15.75" customHeight="1" x14ac:dyDescent="0.35">
      <c r="A73" s="8"/>
      <c r="B73" s="8" t="s">
        <v>22</v>
      </c>
      <c r="C73" s="8"/>
      <c r="D73" s="7"/>
      <c r="E73" s="7"/>
      <c r="F73" s="7"/>
      <c r="G73" s="7"/>
      <c r="H73" s="2"/>
      <c r="I73" s="2"/>
      <c r="J73" s="1"/>
      <c r="K73" s="36"/>
      <c r="L73" s="37"/>
    </row>
    <row r="74" spans="1:12" ht="15.75" customHeight="1" x14ac:dyDescent="0.3">
      <c r="A74"/>
      <c r="B74"/>
      <c r="C74"/>
      <c r="D74"/>
      <c r="E74"/>
      <c r="F74"/>
      <c r="G74"/>
      <c r="H74"/>
      <c r="I74"/>
      <c r="J74"/>
      <c r="K74"/>
      <c r="L74"/>
    </row>
    <row r="75" spans="1:12" ht="15.75" customHeight="1" x14ac:dyDescent="0.3">
      <c r="A75" s="140"/>
      <c r="B75" t="s">
        <v>296</v>
      </c>
      <c r="C75"/>
      <c r="D75"/>
      <c r="E75"/>
      <c r="F75"/>
      <c r="G75"/>
      <c r="H75"/>
      <c r="I75"/>
      <c r="J75"/>
      <c r="K75"/>
      <c r="L75"/>
    </row>
    <row r="76" spans="1:12" ht="15.75" customHeight="1" x14ac:dyDescent="0.3">
      <c r="A76"/>
      <c r="B76"/>
      <c r="C76"/>
      <c r="D76"/>
      <c r="E76"/>
      <c r="F76"/>
      <c r="G76"/>
      <c r="H76"/>
      <c r="I76"/>
      <c r="J76"/>
      <c r="K76"/>
      <c r="L76"/>
    </row>
    <row r="77" spans="1:12" ht="15.75" customHeight="1" x14ac:dyDescent="0.3">
      <c r="A77"/>
      <c r="B77"/>
      <c r="C77"/>
      <c r="D77"/>
      <c r="E77"/>
      <c r="F77"/>
      <c r="G77"/>
      <c r="H77"/>
      <c r="I77"/>
      <c r="J77"/>
      <c r="K77"/>
      <c r="L77"/>
    </row>
    <row r="78" spans="1:12" ht="15.75" customHeight="1" x14ac:dyDescent="0.3">
      <c r="A78"/>
      <c r="B78"/>
      <c r="C78"/>
      <c r="D78"/>
      <c r="E78"/>
      <c r="F78"/>
      <c r="G78"/>
      <c r="H78"/>
      <c r="I78"/>
      <c r="J78"/>
      <c r="K78"/>
      <c r="L78"/>
    </row>
    <row r="79" spans="1:12" ht="15.75" customHeight="1" x14ac:dyDescent="0.3">
      <c r="A79"/>
      <c r="B79"/>
      <c r="C79"/>
      <c r="D79"/>
      <c r="E79"/>
      <c r="F79"/>
      <c r="G79"/>
      <c r="H79"/>
      <c r="I79"/>
      <c r="J79"/>
      <c r="K79"/>
      <c r="L79"/>
    </row>
    <row r="80" spans="1:12" ht="15.75" customHeight="1" x14ac:dyDescent="0.3">
      <c r="A80"/>
      <c r="B80"/>
      <c r="C80"/>
      <c r="D80"/>
      <c r="E80"/>
      <c r="F80"/>
      <c r="G80"/>
      <c r="H80"/>
      <c r="I80"/>
      <c r="J80"/>
      <c r="K80"/>
      <c r="L80"/>
    </row>
    <row r="81" spans="1:12" ht="15.75" customHeight="1" x14ac:dyDescent="0.3">
      <c r="A81"/>
      <c r="B81"/>
      <c r="C81"/>
      <c r="D81"/>
      <c r="E81"/>
      <c r="F81"/>
      <c r="G81"/>
      <c r="H81"/>
      <c r="I81"/>
      <c r="J81"/>
      <c r="K81"/>
      <c r="L81"/>
    </row>
    <row r="82" spans="1:12" ht="15.75" customHeight="1" x14ac:dyDescent="0.3">
      <c r="A82"/>
      <c r="B82"/>
      <c r="C82"/>
      <c r="D82"/>
      <c r="E82"/>
      <c r="F82"/>
      <c r="G82"/>
      <c r="H82"/>
      <c r="I82"/>
      <c r="J82"/>
      <c r="K82"/>
      <c r="L82"/>
    </row>
    <row r="83" spans="1:12" ht="15.75" customHeight="1" x14ac:dyDescent="0.3">
      <c r="A83"/>
      <c r="B83"/>
      <c r="C83"/>
      <c r="D83"/>
      <c r="E83"/>
      <c r="F83"/>
      <c r="G83"/>
      <c r="H83"/>
      <c r="I83"/>
      <c r="J83"/>
      <c r="K83"/>
      <c r="L83"/>
    </row>
    <row r="84" spans="1:12" ht="15.75" customHeight="1" x14ac:dyDescent="0.3">
      <c r="A84"/>
      <c r="B84"/>
      <c r="C84"/>
      <c r="D84"/>
      <c r="E84"/>
      <c r="F84"/>
      <c r="G84"/>
      <c r="H84"/>
      <c r="I84"/>
      <c r="J84"/>
      <c r="K84"/>
      <c r="L84"/>
    </row>
    <row r="85" spans="1:12" ht="15.75" customHeight="1" x14ac:dyDescent="0.3">
      <c r="A85"/>
      <c r="B85"/>
      <c r="C85"/>
      <c r="D85"/>
      <c r="E85"/>
      <c r="F85"/>
      <c r="G85"/>
      <c r="H85"/>
      <c r="I85"/>
      <c r="J85"/>
      <c r="K85"/>
      <c r="L85"/>
    </row>
    <row r="86" spans="1:12" ht="15.75" customHeight="1" x14ac:dyDescent="0.3">
      <c r="A86"/>
      <c r="B86"/>
      <c r="C86"/>
      <c r="D86"/>
      <c r="E86"/>
      <c r="F86"/>
      <c r="G86"/>
      <c r="H86"/>
      <c r="I86"/>
      <c r="J86"/>
      <c r="K86"/>
      <c r="L86"/>
    </row>
    <row r="87" spans="1:12" ht="15.75" customHeight="1" x14ac:dyDescent="0.3">
      <c r="A87"/>
      <c r="B87"/>
      <c r="C87"/>
      <c r="D87"/>
      <c r="E87"/>
      <c r="F87"/>
      <c r="G87"/>
      <c r="H87"/>
      <c r="I87"/>
      <c r="J87"/>
      <c r="K87"/>
      <c r="L87"/>
    </row>
    <row r="88" spans="1:12" ht="15.75" customHeight="1" x14ac:dyDescent="0.3">
      <c r="A88"/>
      <c r="B88"/>
      <c r="C88"/>
      <c r="D88"/>
      <c r="E88"/>
      <c r="F88"/>
      <c r="G88"/>
      <c r="H88"/>
      <c r="I88"/>
      <c r="J88"/>
      <c r="K88"/>
      <c r="L88"/>
    </row>
    <row r="89" spans="1:12" ht="15.75" customHeight="1" x14ac:dyDescent="0.3">
      <c r="A89"/>
      <c r="B89"/>
      <c r="C89"/>
      <c r="D89"/>
      <c r="E89"/>
      <c r="F89"/>
      <c r="G89"/>
      <c r="H89"/>
      <c r="I89"/>
      <c r="J89"/>
      <c r="K89"/>
      <c r="L89"/>
    </row>
    <row r="90" spans="1:12" x14ac:dyDescent="0.3">
      <c r="A90"/>
      <c r="B90"/>
      <c r="C90"/>
      <c r="D90"/>
      <c r="E90"/>
      <c r="F90"/>
      <c r="G90"/>
      <c r="H90"/>
      <c r="I90"/>
      <c r="J90"/>
      <c r="K90"/>
      <c r="L90"/>
    </row>
    <row r="91" spans="1:12" x14ac:dyDescent="0.3">
      <c r="A91"/>
      <c r="B91"/>
      <c r="C91"/>
      <c r="D91"/>
      <c r="E91"/>
      <c r="F91"/>
      <c r="G91"/>
      <c r="H91"/>
      <c r="I91"/>
      <c r="J91"/>
      <c r="K91"/>
      <c r="L91"/>
    </row>
    <row r="92" spans="1:12" x14ac:dyDescent="0.3">
      <c r="A92"/>
      <c r="B92"/>
      <c r="C92"/>
      <c r="D92"/>
      <c r="E92"/>
      <c r="F92"/>
      <c r="G92"/>
      <c r="H92"/>
      <c r="I92"/>
      <c r="J92"/>
      <c r="K92"/>
      <c r="L92"/>
    </row>
    <row r="93" spans="1:12" x14ac:dyDescent="0.3">
      <c r="A93"/>
      <c r="B93"/>
      <c r="C93"/>
      <c r="D93"/>
      <c r="E93"/>
      <c r="F93"/>
      <c r="G93"/>
      <c r="H93"/>
      <c r="I93"/>
      <c r="J93"/>
      <c r="K93"/>
      <c r="L93"/>
    </row>
    <row r="94" spans="1:12" x14ac:dyDescent="0.3">
      <c r="A94"/>
      <c r="B94"/>
      <c r="C94"/>
      <c r="D94"/>
      <c r="E94"/>
      <c r="F94"/>
      <c r="G94"/>
      <c r="H94"/>
      <c r="I94"/>
      <c r="J94"/>
      <c r="K94"/>
      <c r="L94"/>
    </row>
    <row r="95" spans="1:12" x14ac:dyDescent="0.3">
      <c r="A95"/>
      <c r="B95"/>
      <c r="C95"/>
      <c r="D95"/>
      <c r="E95"/>
      <c r="F95"/>
      <c r="G95"/>
      <c r="H95"/>
      <c r="I95"/>
      <c r="J95"/>
      <c r="K95"/>
      <c r="L95"/>
    </row>
    <row r="96" spans="1:12" x14ac:dyDescent="0.3">
      <c r="A96"/>
      <c r="B96"/>
      <c r="C96"/>
      <c r="D96"/>
      <c r="E96"/>
      <c r="F96"/>
      <c r="G96"/>
      <c r="H96"/>
      <c r="I96"/>
      <c r="J96"/>
      <c r="K96"/>
      <c r="L96"/>
    </row>
    <row r="97" spans="1:12" x14ac:dyDescent="0.3">
      <c r="A97"/>
      <c r="B97"/>
      <c r="C97"/>
      <c r="D97"/>
      <c r="E97"/>
      <c r="F97"/>
      <c r="G97"/>
      <c r="H97"/>
      <c r="I97"/>
      <c r="J97"/>
      <c r="K97"/>
      <c r="L97"/>
    </row>
    <row r="98" spans="1:12" x14ac:dyDescent="0.3">
      <c r="A98"/>
      <c r="B98"/>
      <c r="C98"/>
      <c r="D98"/>
      <c r="E98"/>
      <c r="F98"/>
      <c r="G98"/>
      <c r="H98"/>
      <c r="I98"/>
      <c r="J98"/>
      <c r="K98"/>
      <c r="L98"/>
    </row>
    <row r="99" spans="1:12" x14ac:dyDescent="0.3">
      <c r="A99"/>
      <c r="B99"/>
      <c r="C99"/>
      <c r="D99"/>
      <c r="E99"/>
      <c r="F99"/>
      <c r="G99"/>
      <c r="H99"/>
      <c r="I99"/>
      <c r="J99"/>
      <c r="K99"/>
      <c r="L99"/>
    </row>
    <row r="100" spans="1:12" x14ac:dyDescent="0.3">
      <c r="A100"/>
      <c r="B100"/>
      <c r="C100"/>
      <c r="D100"/>
      <c r="E100"/>
      <c r="F100"/>
      <c r="G100"/>
      <c r="H100"/>
      <c r="I100"/>
      <c r="J100"/>
      <c r="K100"/>
      <c r="L100"/>
    </row>
    <row r="101" spans="1:12" x14ac:dyDescent="0.3">
      <c r="A101"/>
      <c r="B101"/>
      <c r="C101"/>
      <c r="D101"/>
      <c r="E101"/>
      <c r="F101"/>
      <c r="G101"/>
      <c r="H101"/>
      <c r="I101"/>
      <c r="J101"/>
      <c r="K101"/>
      <c r="L101"/>
    </row>
    <row r="102" spans="1:12" x14ac:dyDescent="0.3">
      <c r="A102"/>
      <c r="B102"/>
      <c r="C102"/>
      <c r="D102"/>
      <c r="E102"/>
      <c r="F102"/>
      <c r="G102"/>
      <c r="H102"/>
      <c r="I102"/>
      <c r="J102"/>
      <c r="K102"/>
      <c r="L102"/>
    </row>
    <row r="103" spans="1:12" x14ac:dyDescent="0.3">
      <c r="A103"/>
      <c r="B103"/>
      <c r="C103"/>
      <c r="D103"/>
      <c r="E103"/>
      <c r="F103"/>
      <c r="G103"/>
      <c r="H103"/>
      <c r="I103"/>
      <c r="J103"/>
      <c r="K103"/>
      <c r="L103"/>
    </row>
    <row r="104" spans="1:12" x14ac:dyDescent="0.3">
      <c r="A104"/>
      <c r="B104"/>
      <c r="C104"/>
      <c r="D104"/>
      <c r="E104"/>
      <c r="F104"/>
      <c r="G104"/>
      <c r="H104"/>
      <c r="I104"/>
      <c r="J104"/>
      <c r="K104"/>
      <c r="L104"/>
    </row>
    <row r="105" spans="1:12" x14ac:dyDescent="0.3">
      <c r="A105"/>
      <c r="B105"/>
      <c r="C105"/>
      <c r="D105"/>
      <c r="E105"/>
      <c r="F105"/>
      <c r="G105"/>
      <c r="H105"/>
      <c r="I105"/>
      <c r="J105"/>
      <c r="K105"/>
      <c r="L105"/>
    </row>
    <row r="106" spans="1:12" x14ac:dyDescent="0.3">
      <c r="A106"/>
      <c r="B106"/>
      <c r="C106"/>
      <c r="D106"/>
      <c r="E106"/>
      <c r="F106"/>
      <c r="G106"/>
      <c r="H106"/>
      <c r="I106"/>
      <c r="J106"/>
      <c r="K106"/>
      <c r="L106"/>
    </row>
    <row r="107" spans="1:12" x14ac:dyDescent="0.3">
      <c r="A107"/>
      <c r="B107"/>
      <c r="C107"/>
      <c r="D107"/>
      <c r="E107"/>
      <c r="F107"/>
      <c r="G107"/>
      <c r="H107"/>
      <c r="I107"/>
      <c r="J107"/>
      <c r="K107"/>
      <c r="L107"/>
    </row>
    <row r="108" spans="1:12" x14ac:dyDescent="0.3">
      <c r="A108"/>
      <c r="B108"/>
      <c r="C108"/>
      <c r="D108"/>
      <c r="E108"/>
      <c r="F108"/>
      <c r="G108"/>
      <c r="H108"/>
      <c r="I108"/>
      <c r="J108"/>
      <c r="K108"/>
      <c r="L108"/>
    </row>
    <row r="109" spans="1:12" x14ac:dyDescent="0.3">
      <c r="A109"/>
      <c r="B109"/>
      <c r="C109"/>
      <c r="D109"/>
      <c r="E109"/>
      <c r="F109"/>
      <c r="G109"/>
      <c r="H109"/>
      <c r="I109"/>
      <c r="J109"/>
      <c r="K109"/>
      <c r="L109"/>
    </row>
    <row r="110" spans="1:12" x14ac:dyDescent="0.3">
      <c r="A110"/>
      <c r="B110"/>
      <c r="C110"/>
      <c r="D110"/>
      <c r="E110"/>
      <c r="F110"/>
      <c r="G110"/>
      <c r="H110"/>
      <c r="I110"/>
      <c r="J110"/>
      <c r="K110"/>
      <c r="L110"/>
    </row>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row r="380" spans="1:12" x14ac:dyDescent="0.3">
      <c r="A380"/>
      <c r="B380"/>
      <c r="C380"/>
      <c r="D380"/>
      <c r="E380"/>
      <c r="F380"/>
      <c r="G380"/>
      <c r="H380"/>
      <c r="I380"/>
      <c r="J380"/>
      <c r="K380"/>
      <c r="L380"/>
    </row>
    <row r="381" spans="1:12" x14ac:dyDescent="0.3">
      <c r="A381"/>
      <c r="B381"/>
      <c r="C381"/>
      <c r="D381"/>
      <c r="E381"/>
      <c r="F381"/>
      <c r="G381"/>
      <c r="H381"/>
      <c r="I381"/>
      <c r="J381"/>
      <c r="K381"/>
      <c r="L381"/>
    </row>
    <row r="382" spans="1:12" x14ac:dyDescent="0.3">
      <c r="A382"/>
      <c r="B382"/>
      <c r="C382"/>
      <c r="D382"/>
      <c r="E382"/>
      <c r="F382"/>
      <c r="G382"/>
      <c r="H382"/>
      <c r="I382"/>
      <c r="J382"/>
      <c r="K382"/>
      <c r="L382"/>
    </row>
    <row r="383" spans="1:12" x14ac:dyDescent="0.3">
      <c r="A383"/>
      <c r="B383"/>
      <c r="C383"/>
      <c r="D383"/>
      <c r="E383"/>
      <c r="F383"/>
      <c r="G383"/>
      <c r="H383"/>
      <c r="I383"/>
      <c r="J383"/>
      <c r="K383"/>
      <c r="L383"/>
    </row>
    <row r="384" spans="1:12" x14ac:dyDescent="0.3">
      <c r="A384"/>
      <c r="B384"/>
      <c r="C384"/>
      <c r="D384"/>
      <c r="E384"/>
      <c r="F384"/>
      <c r="G384"/>
      <c r="H384"/>
      <c r="I384"/>
      <c r="J384"/>
      <c r="K384"/>
      <c r="L384"/>
    </row>
    <row r="385" spans="1:12" x14ac:dyDescent="0.3">
      <c r="A385"/>
      <c r="B385"/>
      <c r="C385"/>
      <c r="D385"/>
      <c r="E385"/>
      <c r="F385"/>
      <c r="G385"/>
      <c r="H385"/>
      <c r="I385"/>
      <c r="J385"/>
      <c r="K385"/>
      <c r="L385"/>
    </row>
    <row r="386" spans="1:12" x14ac:dyDescent="0.3">
      <c r="A386"/>
      <c r="B386"/>
      <c r="C386"/>
      <c r="D386"/>
      <c r="E386"/>
      <c r="F386"/>
      <c r="G386"/>
      <c r="H386"/>
      <c r="I386"/>
      <c r="J386"/>
      <c r="K386"/>
      <c r="L386"/>
    </row>
    <row r="387" spans="1:12" x14ac:dyDescent="0.3">
      <c r="A387"/>
      <c r="B387"/>
      <c r="C387"/>
      <c r="D387"/>
      <c r="E387"/>
      <c r="F387"/>
      <c r="G387"/>
      <c r="H387"/>
      <c r="I387"/>
      <c r="J387"/>
      <c r="K387"/>
      <c r="L387"/>
    </row>
    <row r="388" spans="1:12" x14ac:dyDescent="0.3">
      <c r="A388"/>
      <c r="B388"/>
      <c r="C388"/>
      <c r="D388"/>
      <c r="E388"/>
      <c r="F388"/>
      <c r="G388"/>
      <c r="H388"/>
      <c r="I388"/>
      <c r="J388"/>
      <c r="K388"/>
      <c r="L388"/>
    </row>
    <row r="389" spans="1:12" x14ac:dyDescent="0.3">
      <c r="A389"/>
      <c r="B389"/>
      <c r="C389"/>
      <c r="D389"/>
      <c r="E389"/>
      <c r="F389"/>
      <c r="G389"/>
      <c r="H389"/>
      <c r="I389"/>
      <c r="J389"/>
      <c r="K389"/>
      <c r="L389"/>
    </row>
    <row r="390" spans="1:12" x14ac:dyDescent="0.3">
      <c r="A390"/>
      <c r="B390"/>
      <c r="C390"/>
      <c r="D390"/>
      <c r="E390"/>
      <c r="F390"/>
      <c r="G390"/>
      <c r="H390"/>
      <c r="I390"/>
      <c r="J390"/>
      <c r="K390"/>
      <c r="L390"/>
    </row>
    <row r="391" spans="1:12" x14ac:dyDescent="0.3">
      <c r="A391"/>
      <c r="B391"/>
      <c r="C391"/>
      <c r="D391"/>
      <c r="E391"/>
      <c r="F391"/>
      <c r="G391"/>
      <c r="H391"/>
      <c r="I391"/>
      <c r="J391"/>
      <c r="K391"/>
      <c r="L391"/>
    </row>
    <row r="392" spans="1:12" x14ac:dyDescent="0.3">
      <c r="A392"/>
      <c r="B392"/>
      <c r="C392"/>
      <c r="D392"/>
      <c r="E392"/>
      <c r="F392"/>
      <c r="G392"/>
      <c r="H392"/>
      <c r="I392"/>
      <c r="J392"/>
      <c r="K392"/>
      <c r="L392"/>
    </row>
    <row r="393" spans="1:12" x14ac:dyDescent="0.3">
      <c r="A393"/>
      <c r="B393"/>
      <c r="C393"/>
      <c r="D393"/>
      <c r="E393"/>
      <c r="F393"/>
      <c r="G393"/>
      <c r="H393"/>
      <c r="I393"/>
      <c r="J393"/>
      <c r="K393"/>
      <c r="L393"/>
    </row>
    <row r="394" spans="1:12" x14ac:dyDescent="0.3">
      <c r="A394"/>
      <c r="B394"/>
      <c r="C394"/>
      <c r="D394"/>
      <c r="E394"/>
      <c r="F394"/>
      <c r="G394"/>
      <c r="H394"/>
      <c r="I394"/>
      <c r="J394"/>
      <c r="K394"/>
      <c r="L394"/>
    </row>
    <row r="395" spans="1:12" x14ac:dyDescent="0.3">
      <c r="A395"/>
      <c r="B395"/>
      <c r="C395"/>
      <c r="D395"/>
      <c r="E395"/>
      <c r="F395"/>
      <c r="G395"/>
      <c r="H395"/>
      <c r="I395"/>
      <c r="J395"/>
      <c r="K395"/>
      <c r="L395"/>
    </row>
    <row r="396" spans="1:12" x14ac:dyDescent="0.3">
      <c r="A396"/>
      <c r="B396"/>
      <c r="C396"/>
      <c r="D396"/>
      <c r="E396"/>
      <c r="F396"/>
      <c r="G396"/>
      <c r="H396"/>
      <c r="I396"/>
      <c r="J396"/>
      <c r="K396"/>
      <c r="L396"/>
    </row>
    <row r="397" spans="1:12" x14ac:dyDescent="0.3">
      <c r="A397"/>
      <c r="B397"/>
      <c r="C397"/>
      <c r="D397"/>
      <c r="E397"/>
      <c r="F397"/>
      <c r="G397"/>
      <c r="H397"/>
      <c r="I397"/>
      <c r="J397"/>
      <c r="K397"/>
      <c r="L397"/>
    </row>
    <row r="398" spans="1:12" x14ac:dyDescent="0.3">
      <c r="A398"/>
      <c r="B398"/>
      <c r="C398"/>
      <c r="D398"/>
      <c r="E398"/>
      <c r="F398"/>
      <c r="G398"/>
      <c r="H398"/>
      <c r="I398"/>
      <c r="J398"/>
      <c r="K398"/>
      <c r="L398"/>
    </row>
    <row r="399" spans="1:12" x14ac:dyDescent="0.3">
      <c r="A399"/>
      <c r="B399"/>
      <c r="C399"/>
      <c r="D399"/>
      <c r="E399"/>
      <c r="F399"/>
      <c r="G399"/>
      <c r="H399"/>
      <c r="I399"/>
      <c r="J399"/>
      <c r="K399"/>
      <c r="L399"/>
    </row>
    <row r="400" spans="1:12" x14ac:dyDescent="0.3">
      <c r="A400"/>
      <c r="B400"/>
      <c r="C400"/>
      <c r="D400"/>
      <c r="E400"/>
      <c r="F400"/>
      <c r="G400"/>
      <c r="H400"/>
      <c r="I400"/>
      <c r="J400"/>
      <c r="K400"/>
      <c r="L400"/>
    </row>
    <row r="401" spans="1:12" x14ac:dyDescent="0.3">
      <c r="A401"/>
      <c r="B401"/>
      <c r="C401"/>
      <c r="D401"/>
      <c r="E401"/>
      <c r="F401"/>
      <c r="G401"/>
      <c r="H401"/>
      <c r="I401"/>
      <c r="J401"/>
      <c r="K401"/>
      <c r="L401"/>
    </row>
    <row r="402" spans="1:12" x14ac:dyDescent="0.3">
      <c r="A402"/>
      <c r="B402"/>
      <c r="C402"/>
      <c r="D402"/>
      <c r="E402"/>
      <c r="F402"/>
      <c r="G402"/>
      <c r="H402"/>
      <c r="I402"/>
      <c r="J402"/>
      <c r="K402"/>
      <c r="L402"/>
    </row>
    <row r="403" spans="1:12" x14ac:dyDescent="0.3">
      <c r="A403"/>
      <c r="B403"/>
      <c r="C403"/>
      <c r="D403"/>
      <c r="E403"/>
      <c r="F403"/>
      <c r="G403"/>
      <c r="H403"/>
      <c r="I403"/>
      <c r="J403"/>
      <c r="K403"/>
      <c r="L403"/>
    </row>
    <row r="404" spans="1:12" x14ac:dyDescent="0.3">
      <c r="A404"/>
      <c r="B404"/>
      <c r="C404"/>
      <c r="D404"/>
      <c r="E404"/>
      <c r="F404"/>
      <c r="G404"/>
      <c r="H404"/>
      <c r="I404"/>
      <c r="J404"/>
      <c r="K404"/>
      <c r="L404"/>
    </row>
    <row r="405" spans="1:12" x14ac:dyDescent="0.3">
      <c r="A405"/>
      <c r="B405"/>
      <c r="C405"/>
      <c r="D405"/>
      <c r="E405"/>
      <c r="F405"/>
      <c r="G405"/>
      <c r="H405"/>
      <c r="I405"/>
      <c r="J405"/>
      <c r="K405"/>
      <c r="L405"/>
    </row>
    <row r="406" spans="1:12" x14ac:dyDescent="0.3">
      <c r="A406"/>
      <c r="B406"/>
      <c r="C406"/>
      <c r="D406"/>
      <c r="E406"/>
      <c r="F406"/>
      <c r="G406"/>
      <c r="H406"/>
      <c r="I406"/>
      <c r="J406"/>
      <c r="K406"/>
      <c r="L406"/>
    </row>
    <row r="407" spans="1:12" x14ac:dyDescent="0.3">
      <c r="A407"/>
      <c r="B407"/>
      <c r="C407"/>
      <c r="D407"/>
      <c r="E407"/>
      <c r="F407"/>
      <c r="G407"/>
      <c r="H407"/>
      <c r="I407"/>
      <c r="J407"/>
      <c r="K407"/>
      <c r="L407"/>
    </row>
    <row r="408" spans="1:12" x14ac:dyDescent="0.3">
      <c r="A408"/>
      <c r="B408"/>
      <c r="C408"/>
      <c r="D408"/>
      <c r="E408"/>
      <c r="F408"/>
      <c r="G408"/>
      <c r="H408"/>
      <c r="I408"/>
      <c r="J408"/>
      <c r="K408"/>
      <c r="L408"/>
    </row>
    <row r="409" spans="1:12" x14ac:dyDescent="0.3">
      <c r="A409"/>
      <c r="B409"/>
      <c r="C409"/>
      <c r="D409"/>
      <c r="E409"/>
      <c r="F409"/>
      <c r="G409"/>
      <c r="H409"/>
      <c r="I409"/>
      <c r="J409"/>
      <c r="K409"/>
      <c r="L409"/>
    </row>
    <row r="410" spans="1:12" x14ac:dyDescent="0.3">
      <c r="A410"/>
      <c r="B410"/>
      <c r="C410"/>
      <c r="D410"/>
      <c r="E410"/>
      <c r="F410"/>
      <c r="G410"/>
      <c r="H410"/>
      <c r="I410"/>
      <c r="J410"/>
      <c r="K410"/>
      <c r="L410"/>
    </row>
    <row r="411" spans="1:12" x14ac:dyDescent="0.3">
      <c r="A411"/>
      <c r="B411"/>
      <c r="C411"/>
      <c r="D411"/>
      <c r="E411"/>
      <c r="F411"/>
      <c r="G411"/>
      <c r="H411"/>
      <c r="I411"/>
      <c r="J411"/>
      <c r="K411"/>
      <c r="L411"/>
    </row>
    <row r="412" spans="1:12" x14ac:dyDescent="0.3">
      <c r="A412"/>
      <c r="B412"/>
      <c r="C412"/>
      <c r="D412"/>
      <c r="E412"/>
      <c r="F412"/>
      <c r="G412"/>
      <c r="H412"/>
      <c r="I412"/>
      <c r="J412"/>
      <c r="K412"/>
      <c r="L412"/>
    </row>
    <row r="413" spans="1:12" x14ac:dyDescent="0.3">
      <c r="A413"/>
      <c r="B413"/>
      <c r="C413"/>
      <c r="D413"/>
      <c r="E413"/>
      <c r="F413"/>
      <c r="G413"/>
      <c r="H413"/>
      <c r="I413"/>
      <c r="J413"/>
      <c r="K413"/>
      <c r="L413"/>
    </row>
    <row r="414" spans="1:12" x14ac:dyDescent="0.3">
      <c r="A414"/>
      <c r="B414"/>
      <c r="C414"/>
      <c r="D414"/>
      <c r="E414"/>
      <c r="F414"/>
      <c r="G414"/>
      <c r="H414"/>
      <c r="I414"/>
      <c r="J414"/>
      <c r="K414"/>
      <c r="L414"/>
    </row>
    <row r="415" spans="1:12" x14ac:dyDescent="0.3">
      <c r="A415"/>
      <c r="B415"/>
      <c r="C415"/>
      <c r="D415"/>
      <c r="E415"/>
      <c r="F415"/>
      <c r="G415"/>
      <c r="H415"/>
      <c r="I415"/>
      <c r="J415"/>
      <c r="K415"/>
      <c r="L415"/>
    </row>
    <row r="416" spans="1:12" x14ac:dyDescent="0.3">
      <c r="A416"/>
      <c r="B416"/>
      <c r="C416"/>
      <c r="D416"/>
      <c r="E416"/>
      <c r="F416"/>
      <c r="G416"/>
      <c r="H416"/>
      <c r="I416"/>
      <c r="J416"/>
      <c r="K416"/>
      <c r="L416"/>
    </row>
    <row r="417" spans="1:12" x14ac:dyDescent="0.3">
      <c r="A417"/>
      <c r="B417"/>
      <c r="C417"/>
      <c r="D417"/>
      <c r="E417"/>
      <c r="F417"/>
      <c r="G417"/>
      <c r="H417"/>
      <c r="I417"/>
      <c r="J417"/>
      <c r="K417"/>
      <c r="L417"/>
    </row>
    <row r="418" spans="1:12" x14ac:dyDescent="0.3">
      <c r="A418"/>
      <c r="B418"/>
      <c r="C418"/>
      <c r="D418"/>
      <c r="E418"/>
      <c r="F418"/>
      <c r="G418"/>
      <c r="H418"/>
      <c r="I418"/>
      <c r="J418"/>
      <c r="K418"/>
      <c r="L418"/>
    </row>
    <row r="419" spans="1:12" x14ac:dyDescent="0.3">
      <c r="A419"/>
      <c r="B419"/>
      <c r="C419"/>
      <c r="D419"/>
      <c r="E419"/>
      <c r="F419"/>
      <c r="G419"/>
      <c r="H419"/>
      <c r="I419"/>
      <c r="J419"/>
      <c r="K419"/>
      <c r="L419"/>
    </row>
    <row r="420" spans="1:12" x14ac:dyDescent="0.3">
      <c r="A420"/>
      <c r="B420"/>
      <c r="C420"/>
      <c r="D420"/>
      <c r="E420"/>
      <c r="F420"/>
      <c r="G420"/>
      <c r="H420"/>
      <c r="I420"/>
      <c r="J420"/>
      <c r="K420"/>
      <c r="L420"/>
    </row>
    <row r="421" spans="1:12" x14ac:dyDescent="0.3">
      <c r="A421"/>
      <c r="B421"/>
      <c r="C421"/>
      <c r="D421"/>
      <c r="E421"/>
      <c r="F421"/>
      <c r="G421"/>
      <c r="H421"/>
      <c r="I421"/>
      <c r="J421"/>
      <c r="K421"/>
      <c r="L421"/>
    </row>
    <row r="422" spans="1:12" x14ac:dyDescent="0.3">
      <c r="A422"/>
      <c r="B422"/>
      <c r="C422"/>
      <c r="D422"/>
      <c r="E422"/>
      <c r="F422"/>
      <c r="G422"/>
      <c r="H422"/>
      <c r="I422"/>
      <c r="J422"/>
      <c r="K422"/>
      <c r="L422"/>
    </row>
    <row r="423" spans="1:12" x14ac:dyDescent="0.3">
      <c r="A423"/>
      <c r="B423"/>
      <c r="C423"/>
      <c r="D423"/>
      <c r="E423"/>
      <c r="F423"/>
      <c r="G423"/>
      <c r="H423"/>
      <c r="I423"/>
      <c r="J423"/>
      <c r="K423"/>
      <c r="L423"/>
    </row>
    <row r="424" spans="1:12" x14ac:dyDescent="0.3">
      <c r="A424"/>
      <c r="B424"/>
      <c r="C424"/>
      <c r="D424"/>
      <c r="E424"/>
      <c r="F424"/>
      <c r="G424"/>
      <c r="H424"/>
      <c r="I424"/>
      <c r="J424"/>
      <c r="K424"/>
      <c r="L424"/>
    </row>
    <row r="425" spans="1:12" x14ac:dyDescent="0.3">
      <c r="A425"/>
      <c r="B425"/>
      <c r="C425"/>
      <c r="D425"/>
      <c r="E425"/>
      <c r="F425"/>
      <c r="G425"/>
      <c r="H425"/>
      <c r="I425"/>
      <c r="J425"/>
      <c r="K425"/>
      <c r="L425"/>
    </row>
    <row r="426" spans="1:12" x14ac:dyDescent="0.3">
      <c r="A426"/>
      <c r="B426"/>
      <c r="C426"/>
      <c r="D426"/>
      <c r="E426"/>
      <c r="F426"/>
      <c r="G426"/>
      <c r="H426"/>
      <c r="I426"/>
      <c r="J426"/>
      <c r="K426"/>
      <c r="L426"/>
    </row>
    <row r="427" spans="1:12" x14ac:dyDescent="0.3">
      <c r="A427"/>
      <c r="B427"/>
      <c r="C427"/>
      <c r="D427"/>
      <c r="E427"/>
      <c r="F427"/>
      <c r="G427"/>
      <c r="H427"/>
      <c r="I427"/>
      <c r="J427"/>
      <c r="K427"/>
      <c r="L427"/>
    </row>
    <row r="428" spans="1:12" x14ac:dyDescent="0.3">
      <c r="A428"/>
      <c r="B428"/>
      <c r="C428"/>
      <c r="D428"/>
      <c r="E428"/>
      <c r="F428"/>
      <c r="G428"/>
      <c r="H428"/>
      <c r="I428"/>
      <c r="J428"/>
      <c r="K428"/>
      <c r="L428"/>
    </row>
    <row r="429" spans="1:12" x14ac:dyDescent="0.3">
      <c r="A429"/>
      <c r="B429"/>
      <c r="C429"/>
      <c r="D429"/>
      <c r="E429"/>
      <c r="F429"/>
      <c r="G429"/>
      <c r="H429"/>
      <c r="I429"/>
      <c r="J429"/>
      <c r="K429"/>
      <c r="L429"/>
    </row>
    <row r="430" spans="1:12" x14ac:dyDescent="0.3">
      <c r="A430"/>
      <c r="B430"/>
      <c r="C430"/>
      <c r="D430"/>
      <c r="E430"/>
      <c r="F430"/>
      <c r="G430"/>
      <c r="H430"/>
      <c r="I430"/>
      <c r="J430"/>
      <c r="K430"/>
      <c r="L430"/>
    </row>
    <row r="431" spans="1:12" x14ac:dyDescent="0.3">
      <c r="A431"/>
      <c r="B431"/>
      <c r="C431"/>
      <c r="D431"/>
      <c r="E431"/>
      <c r="F431"/>
      <c r="G431"/>
      <c r="H431"/>
      <c r="I431"/>
      <c r="J431"/>
      <c r="K431"/>
      <c r="L431"/>
    </row>
    <row r="432" spans="1:12" x14ac:dyDescent="0.3">
      <c r="A432"/>
      <c r="B432"/>
      <c r="C432"/>
      <c r="D432"/>
      <c r="E432"/>
      <c r="F432"/>
      <c r="G432"/>
      <c r="H432"/>
      <c r="I432"/>
      <c r="J432"/>
      <c r="K432"/>
      <c r="L432"/>
    </row>
    <row r="433" spans="1:12" x14ac:dyDescent="0.3">
      <c r="A433"/>
      <c r="B433"/>
      <c r="C433"/>
      <c r="D433"/>
      <c r="E433"/>
      <c r="F433"/>
      <c r="G433"/>
      <c r="H433"/>
      <c r="I433"/>
      <c r="J433"/>
      <c r="K433"/>
      <c r="L433"/>
    </row>
    <row r="434" spans="1:12" x14ac:dyDescent="0.3">
      <c r="A434"/>
      <c r="B434"/>
      <c r="C434"/>
      <c r="D434"/>
      <c r="E434"/>
      <c r="F434"/>
      <c r="G434"/>
      <c r="H434"/>
      <c r="I434"/>
      <c r="J434"/>
      <c r="K434"/>
      <c r="L434"/>
    </row>
    <row r="435" spans="1:12" x14ac:dyDescent="0.3">
      <c r="A435"/>
      <c r="B435"/>
      <c r="C435"/>
      <c r="D435"/>
      <c r="E435"/>
      <c r="F435"/>
      <c r="G435"/>
      <c r="H435"/>
      <c r="I435"/>
      <c r="J435"/>
      <c r="K435"/>
      <c r="L435"/>
    </row>
    <row r="436" spans="1:12" x14ac:dyDescent="0.3">
      <c r="A436"/>
      <c r="B436"/>
      <c r="C436"/>
      <c r="D436"/>
      <c r="E436"/>
      <c r="F436"/>
      <c r="G436"/>
      <c r="H436"/>
      <c r="I436"/>
      <c r="J436"/>
      <c r="K436"/>
      <c r="L436"/>
    </row>
    <row r="437" spans="1:12" x14ac:dyDescent="0.3">
      <c r="A437"/>
      <c r="B437"/>
      <c r="C437"/>
      <c r="D437"/>
      <c r="E437"/>
      <c r="F437"/>
      <c r="G437"/>
      <c r="H437"/>
      <c r="I437"/>
      <c r="J437"/>
      <c r="K437"/>
      <c r="L437"/>
    </row>
    <row r="438" spans="1:12" x14ac:dyDescent="0.3">
      <c r="A438"/>
      <c r="B438"/>
      <c r="C438"/>
      <c r="D438"/>
      <c r="E438"/>
      <c r="F438"/>
      <c r="G438"/>
      <c r="H438"/>
      <c r="I438"/>
      <c r="J438"/>
      <c r="K438"/>
      <c r="L438"/>
    </row>
    <row r="439" spans="1:12" x14ac:dyDescent="0.3">
      <c r="A439"/>
      <c r="B439"/>
      <c r="C439"/>
      <c r="D439"/>
      <c r="E439"/>
      <c r="F439"/>
      <c r="G439"/>
      <c r="H439"/>
      <c r="I439"/>
      <c r="J439"/>
      <c r="K439"/>
      <c r="L439"/>
    </row>
    <row r="440" spans="1:12" x14ac:dyDescent="0.3">
      <c r="A440"/>
      <c r="B440"/>
      <c r="C440"/>
      <c r="D440"/>
      <c r="E440"/>
      <c r="F440"/>
      <c r="G440"/>
      <c r="H440"/>
      <c r="I440"/>
      <c r="J440"/>
      <c r="K440"/>
      <c r="L440"/>
    </row>
    <row r="441" spans="1:12" x14ac:dyDescent="0.3">
      <c r="A441"/>
      <c r="B441"/>
      <c r="C441"/>
      <c r="D441"/>
      <c r="E441"/>
      <c r="F441"/>
      <c r="G441"/>
      <c r="H441"/>
      <c r="I441"/>
      <c r="J441"/>
      <c r="K441"/>
      <c r="L441"/>
    </row>
    <row r="442" spans="1:12" x14ac:dyDescent="0.3">
      <c r="A442"/>
      <c r="B442"/>
      <c r="C442"/>
      <c r="D442"/>
      <c r="E442"/>
      <c r="F442"/>
      <c r="G442"/>
      <c r="H442"/>
      <c r="I442"/>
      <c r="J442"/>
      <c r="K442"/>
      <c r="L442"/>
    </row>
    <row r="443" spans="1:12" x14ac:dyDescent="0.3">
      <c r="A443"/>
      <c r="B443"/>
      <c r="C443"/>
      <c r="D443"/>
      <c r="E443"/>
      <c r="F443"/>
      <c r="G443"/>
      <c r="H443"/>
      <c r="I443"/>
      <c r="J443"/>
      <c r="K443"/>
      <c r="L443"/>
    </row>
    <row r="444" spans="1:12" x14ac:dyDescent="0.3">
      <c r="A444"/>
      <c r="B444"/>
      <c r="C444"/>
      <c r="D444"/>
      <c r="E444"/>
      <c r="F444"/>
      <c r="G444"/>
      <c r="H444"/>
      <c r="I444"/>
      <c r="J444"/>
      <c r="K444"/>
      <c r="L444"/>
    </row>
    <row r="445" spans="1:12" x14ac:dyDescent="0.3">
      <c r="A445"/>
      <c r="B445"/>
      <c r="C445"/>
      <c r="D445"/>
      <c r="E445"/>
      <c r="F445"/>
      <c r="G445"/>
      <c r="H445"/>
      <c r="I445"/>
      <c r="J445"/>
      <c r="K445"/>
      <c r="L445"/>
    </row>
    <row r="446" spans="1:12" x14ac:dyDescent="0.3">
      <c r="A446"/>
      <c r="B446"/>
      <c r="C446"/>
      <c r="D446"/>
      <c r="E446"/>
      <c r="F446"/>
      <c r="G446"/>
      <c r="H446"/>
      <c r="I446"/>
      <c r="J446"/>
      <c r="K446"/>
      <c r="L446"/>
    </row>
    <row r="447" spans="1:12" x14ac:dyDescent="0.3">
      <c r="A447"/>
      <c r="B447"/>
      <c r="C447"/>
      <c r="D447"/>
      <c r="E447"/>
      <c r="F447"/>
      <c r="G447"/>
      <c r="H447"/>
      <c r="I447"/>
      <c r="J447"/>
      <c r="K447"/>
      <c r="L447"/>
    </row>
    <row r="448" spans="1:12" x14ac:dyDescent="0.3">
      <c r="A448"/>
      <c r="B448"/>
      <c r="C448"/>
      <c r="D448"/>
      <c r="E448"/>
      <c r="F448"/>
      <c r="G448"/>
      <c r="H448"/>
      <c r="I448"/>
      <c r="J448"/>
      <c r="K448"/>
      <c r="L448"/>
    </row>
    <row r="449" spans="1:12" x14ac:dyDescent="0.3">
      <c r="A449"/>
      <c r="B449"/>
      <c r="C449"/>
      <c r="D449"/>
      <c r="E449"/>
      <c r="F449"/>
      <c r="G449"/>
      <c r="H449"/>
      <c r="I449"/>
      <c r="J449"/>
      <c r="K449"/>
      <c r="L449"/>
    </row>
    <row r="450" spans="1:12" x14ac:dyDescent="0.3">
      <c r="A450"/>
      <c r="B450"/>
      <c r="C450"/>
      <c r="D450"/>
      <c r="E450"/>
      <c r="F450"/>
      <c r="G450"/>
      <c r="H450"/>
      <c r="I450"/>
      <c r="J450"/>
      <c r="K450"/>
      <c r="L450"/>
    </row>
    <row r="451" spans="1:12" x14ac:dyDescent="0.3">
      <c r="A451"/>
      <c r="B451"/>
      <c r="C451"/>
      <c r="D451"/>
      <c r="E451"/>
      <c r="F451"/>
      <c r="G451"/>
      <c r="H451"/>
      <c r="I451"/>
      <c r="J451"/>
      <c r="K451"/>
      <c r="L451"/>
    </row>
    <row r="452" spans="1:12" x14ac:dyDescent="0.3">
      <c r="A452"/>
      <c r="B452"/>
      <c r="C452"/>
      <c r="D452"/>
      <c r="E452"/>
      <c r="F452"/>
      <c r="G452"/>
      <c r="H452"/>
      <c r="I452"/>
      <c r="J452"/>
      <c r="K452"/>
      <c r="L452"/>
    </row>
    <row r="453" spans="1:12" x14ac:dyDescent="0.3">
      <c r="A453"/>
      <c r="B453"/>
      <c r="C453"/>
      <c r="D453"/>
      <c r="E453"/>
      <c r="F453"/>
      <c r="G453"/>
      <c r="H453"/>
      <c r="I453"/>
      <c r="J453"/>
      <c r="K453"/>
      <c r="L453"/>
    </row>
    <row r="454" spans="1:12" x14ac:dyDescent="0.3">
      <c r="A454"/>
      <c r="B454"/>
      <c r="C454"/>
      <c r="D454"/>
      <c r="E454"/>
      <c r="F454"/>
      <c r="G454"/>
      <c r="H454"/>
      <c r="I454"/>
      <c r="J454"/>
      <c r="K454"/>
      <c r="L454"/>
    </row>
    <row r="455" spans="1:12" x14ac:dyDescent="0.3">
      <c r="A455"/>
      <c r="B455"/>
      <c r="C455"/>
      <c r="D455"/>
      <c r="E455"/>
      <c r="F455"/>
      <c r="G455"/>
      <c r="H455"/>
      <c r="I455"/>
      <c r="J455"/>
      <c r="K455"/>
      <c r="L455"/>
    </row>
    <row r="456" spans="1:12" x14ac:dyDescent="0.3">
      <c r="A456"/>
      <c r="B456"/>
      <c r="C456"/>
      <c r="D456"/>
      <c r="E456"/>
      <c r="F456"/>
      <c r="G456"/>
      <c r="H456"/>
      <c r="I456"/>
      <c r="J456"/>
      <c r="K456"/>
      <c r="L456"/>
    </row>
    <row r="457" spans="1:12" x14ac:dyDescent="0.3">
      <c r="A457"/>
      <c r="B457"/>
      <c r="C457"/>
      <c r="D457"/>
      <c r="E457"/>
      <c r="F457"/>
      <c r="G457"/>
      <c r="H457"/>
      <c r="I457"/>
      <c r="J457"/>
      <c r="K457"/>
      <c r="L457"/>
    </row>
    <row r="458" spans="1:12" x14ac:dyDescent="0.3">
      <c r="A458"/>
      <c r="B458"/>
      <c r="C458"/>
      <c r="D458"/>
      <c r="E458"/>
      <c r="F458"/>
      <c r="G458"/>
      <c r="H458"/>
      <c r="I458"/>
      <c r="J458"/>
      <c r="K458"/>
      <c r="L458"/>
    </row>
    <row r="459" spans="1:12" x14ac:dyDescent="0.3">
      <c r="A459"/>
      <c r="B459"/>
      <c r="C459"/>
      <c r="D459"/>
      <c r="E459"/>
      <c r="F459"/>
      <c r="G459"/>
      <c r="H459"/>
      <c r="I459"/>
      <c r="J459"/>
      <c r="K459"/>
      <c r="L459"/>
    </row>
    <row r="460" spans="1:12" x14ac:dyDescent="0.3">
      <c r="A460"/>
      <c r="B460"/>
      <c r="C460"/>
      <c r="D460"/>
      <c r="E460"/>
      <c r="F460"/>
      <c r="G460"/>
      <c r="H460"/>
      <c r="I460"/>
      <c r="J460"/>
      <c r="K460"/>
      <c r="L460"/>
    </row>
    <row r="461" spans="1:12" x14ac:dyDescent="0.3">
      <c r="A461"/>
      <c r="B461"/>
      <c r="C461"/>
      <c r="D461"/>
      <c r="E461"/>
      <c r="F461"/>
      <c r="G461"/>
      <c r="H461"/>
      <c r="I461"/>
      <c r="J461"/>
      <c r="K461"/>
      <c r="L461"/>
    </row>
    <row r="462" spans="1:12" x14ac:dyDescent="0.3">
      <c r="A462"/>
      <c r="B462"/>
      <c r="C462"/>
      <c r="D462"/>
      <c r="E462"/>
      <c r="F462"/>
      <c r="G462"/>
      <c r="H462"/>
      <c r="I462"/>
      <c r="J462"/>
      <c r="K462"/>
      <c r="L462"/>
    </row>
    <row r="463" spans="1:12" x14ac:dyDescent="0.3">
      <c r="A463"/>
      <c r="B463"/>
      <c r="C463"/>
      <c r="D463"/>
      <c r="E463"/>
      <c r="F463"/>
      <c r="G463"/>
      <c r="H463"/>
      <c r="I463"/>
      <c r="J463"/>
      <c r="K463"/>
      <c r="L463"/>
    </row>
    <row r="464" spans="1:12" x14ac:dyDescent="0.3">
      <c r="A464"/>
      <c r="B464"/>
      <c r="C464"/>
      <c r="D464"/>
      <c r="E464"/>
      <c r="F464"/>
      <c r="G464"/>
      <c r="H464"/>
      <c r="I464"/>
      <c r="J464"/>
      <c r="K464"/>
      <c r="L464"/>
    </row>
    <row r="465" spans="1:12" x14ac:dyDescent="0.3">
      <c r="A465"/>
      <c r="B465"/>
      <c r="C465"/>
      <c r="D465"/>
      <c r="E465"/>
      <c r="F465"/>
      <c r="G465"/>
      <c r="H465"/>
      <c r="I465"/>
      <c r="J465"/>
      <c r="K465"/>
      <c r="L465"/>
    </row>
    <row r="466" spans="1:12" x14ac:dyDescent="0.3">
      <c r="A466"/>
      <c r="B466"/>
      <c r="C466"/>
      <c r="D466"/>
      <c r="E466"/>
      <c r="F466"/>
      <c r="G466"/>
      <c r="H466"/>
      <c r="I466"/>
      <c r="J466"/>
      <c r="K466"/>
      <c r="L466"/>
    </row>
    <row r="467" spans="1:12" x14ac:dyDescent="0.3">
      <c r="A467"/>
      <c r="B467"/>
      <c r="C467"/>
      <c r="D467"/>
      <c r="E467"/>
      <c r="F467"/>
      <c r="G467"/>
      <c r="H467"/>
      <c r="I467"/>
      <c r="J467"/>
      <c r="K467"/>
      <c r="L467"/>
    </row>
    <row r="468" spans="1:12" x14ac:dyDescent="0.3">
      <c r="A468"/>
      <c r="B468"/>
      <c r="C468"/>
      <c r="D468"/>
      <c r="E468"/>
      <c r="F468"/>
      <c r="G468"/>
      <c r="H468"/>
      <c r="I468"/>
      <c r="J468"/>
      <c r="K468"/>
      <c r="L468"/>
    </row>
    <row r="469" spans="1:12" x14ac:dyDescent="0.3">
      <c r="A469"/>
      <c r="B469"/>
      <c r="C469"/>
      <c r="D469"/>
      <c r="E469"/>
      <c r="F469"/>
      <c r="G469"/>
      <c r="H469"/>
      <c r="I469"/>
      <c r="J469"/>
      <c r="K469"/>
      <c r="L469"/>
    </row>
    <row r="470" spans="1:12" x14ac:dyDescent="0.3">
      <c r="A470"/>
      <c r="B470"/>
      <c r="C470"/>
      <c r="D470"/>
      <c r="E470"/>
      <c r="F470"/>
      <c r="G470"/>
      <c r="H470"/>
      <c r="I470"/>
      <c r="J470"/>
      <c r="K470"/>
      <c r="L470"/>
    </row>
    <row r="471" spans="1:12" x14ac:dyDescent="0.3">
      <c r="A471"/>
      <c r="B471"/>
      <c r="C471"/>
      <c r="D471"/>
      <c r="E471"/>
      <c r="F471"/>
      <c r="G471"/>
      <c r="H471"/>
      <c r="I471"/>
      <c r="J471"/>
      <c r="K471"/>
      <c r="L471"/>
    </row>
    <row r="472" spans="1:12" x14ac:dyDescent="0.3">
      <c r="A472"/>
      <c r="B472"/>
      <c r="C472"/>
      <c r="D472"/>
      <c r="E472"/>
      <c r="F472"/>
      <c r="G472"/>
      <c r="H472"/>
      <c r="I472"/>
      <c r="J472"/>
      <c r="K472"/>
      <c r="L472"/>
    </row>
    <row r="473" spans="1:12" x14ac:dyDescent="0.3">
      <c r="A473"/>
      <c r="B473"/>
      <c r="C473"/>
      <c r="D473"/>
      <c r="E473"/>
      <c r="F473"/>
      <c r="G473"/>
      <c r="H473"/>
      <c r="I473"/>
      <c r="J473"/>
      <c r="K473"/>
      <c r="L473"/>
    </row>
    <row r="474" spans="1:12" x14ac:dyDescent="0.3">
      <c r="A474"/>
      <c r="B474"/>
      <c r="C474"/>
      <c r="D474"/>
      <c r="E474"/>
      <c r="F474"/>
      <c r="G474"/>
      <c r="H474"/>
      <c r="I474"/>
      <c r="J474"/>
      <c r="K474"/>
      <c r="L474"/>
    </row>
    <row r="475" spans="1:12" x14ac:dyDescent="0.3">
      <c r="A475"/>
      <c r="B475"/>
      <c r="C475"/>
      <c r="D475"/>
      <c r="E475"/>
      <c r="F475"/>
      <c r="G475"/>
      <c r="H475"/>
      <c r="I475"/>
      <c r="J475"/>
      <c r="K475"/>
      <c r="L475"/>
    </row>
    <row r="476" spans="1:12" x14ac:dyDescent="0.3">
      <c r="A476"/>
      <c r="B476"/>
      <c r="C476"/>
      <c r="D476"/>
      <c r="E476"/>
      <c r="F476"/>
      <c r="G476"/>
      <c r="H476"/>
      <c r="I476"/>
      <c r="J476"/>
      <c r="K476"/>
      <c r="L476"/>
    </row>
    <row r="477" spans="1:12" x14ac:dyDescent="0.3">
      <c r="A477"/>
      <c r="B477"/>
      <c r="C477"/>
      <c r="D477"/>
      <c r="E477"/>
      <c r="F477"/>
      <c r="G477"/>
      <c r="H477"/>
      <c r="I477"/>
      <c r="J477"/>
      <c r="K477"/>
      <c r="L477"/>
    </row>
    <row r="478" spans="1:12" x14ac:dyDescent="0.3">
      <c r="A478"/>
      <c r="B478"/>
      <c r="C478"/>
      <c r="D478"/>
      <c r="E478"/>
      <c r="F478"/>
      <c r="G478"/>
      <c r="H478"/>
      <c r="I478"/>
      <c r="J478"/>
      <c r="K478"/>
      <c r="L478"/>
    </row>
    <row r="479" spans="1:12" x14ac:dyDescent="0.3">
      <c r="A479"/>
      <c r="B479"/>
      <c r="C479"/>
      <c r="D479"/>
      <c r="E479"/>
      <c r="F479"/>
      <c r="G479"/>
      <c r="H479"/>
      <c r="I479"/>
      <c r="J479"/>
      <c r="K479"/>
      <c r="L479"/>
    </row>
    <row r="480" spans="1:12" x14ac:dyDescent="0.3">
      <c r="A480"/>
      <c r="B480"/>
      <c r="C480"/>
      <c r="D480"/>
      <c r="E480"/>
      <c r="F480"/>
      <c r="G480"/>
      <c r="H480"/>
      <c r="I480"/>
      <c r="J480"/>
      <c r="K480"/>
      <c r="L480"/>
    </row>
    <row r="481" spans="1:12" x14ac:dyDescent="0.3">
      <c r="A481"/>
      <c r="B481"/>
      <c r="C481"/>
      <c r="D481"/>
      <c r="E481"/>
      <c r="F481"/>
      <c r="G481"/>
      <c r="H481"/>
      <c r="I481"/>
      <c r="J481"/>
      <c r="K481"/>
      <c r="L481"/>
    </row>
    <row r="482" spans="1:12" x14ac:dyDescent="0.3">
      <c r="A482"/>
      <c r="B482"/>
      <c r="C482"/>
      <c r="D482"/>
      <c r="E482"/>
      <c r="F482"/>
      <c r="G482"/>
      <c r="H482"/>
      <c r="I482"/>
      <c r="J482"/>
      <c r="K482"/>
      <c r="L482"/>
    </row>
    <row r="483" spans="1:12" x14ac:dyDescent="0.3">
      <c r="A483"/>
      <c r="B483"/>
      <c r="C483"/>
      <c r="D483"/>
      <c r="E483"/>
      <c r="F483"/>
      <c r="G483"/>
      <c r="H483"/>
      <c r="I483"/>
      <c r="J483"/>
      <c r="K483"/>
      <c r="L483"/>
    </row>
    <row r="484" spans="1:12" x14ac:dyDescent="0.3">
      <c r="A484"/>
      <c r="B484"/>
      <c r="C484"/>
      <c r="D484"/>
      <c r="E484"/>
      <c r="F484"/>
      <c r="G484"/>
      <c r="H484"/>
      <c r="I484"/>
      <c r="J484"/>
      <c r="K484"/>
      <c r="L484"/>
    </row>
    <row r="485" spans="1:12" x14ac:dyDescent="0.3">
      <c r="A485"/>
      <c r="B485"/>
      <c r="C485"/>
      <c r="D485"/>
      <c r="E485"/>
      <c r="F485"/>
      <c r="G485"/>
      <c r="H485"/>
      <c r="I485"/>
      <c r="J485"/>
      <c r="K485"/>
      <c r="L485"/>
    </row>
    <row r="486" spans="1:12" x14ac:dyDescent="0.3">
      <c r="A486"/>
      <c r="B486"/>
      <c r="C486"/>
      <c r="D486"/>
      <c r="E486"/>
      <c r="F486"/>
      <c r="G486"/>
      <c r="H486"/>
      <c r="I486"/>
      <c r="J486"/>
      <c r="K486"/>
      <c r="L486"/>
    </row>
    <row r="487" spans="1:12" x14ac:dyDescent="0.3">
      <c r="A487"/>
      <c r="B487"/>
      <c r="C487"/>
      <c r="D487"/>
      <c r="E487"/>
      <c r="F487"/>
      <c r="G487"/>
      <c r="H487"/>
      <c r="I487"/>
      <c r="J487"/>
      <c r="K487"/>
      <c r="L487"/>
    </row>
    <row r="488" spans="1:12" x14ac:dyDescent="0.3">
      <c r="A488"/>
      <c r="B488"/>
      <c r="C488"/>
      <c r="D488"/>
      <c r="E488"/>
      <c r="F488"/>
      <c r="G488"/>
      <c r="H488"/>
      <c r="I488"/>
      <c r="J488"/>
      <c r="K488"/>
      <c r="L488"/>
    </row>
    <row r="489" spans="1:12" x14ac:dyDescent="0.3">
      <c r="A489"/>
      <c r="B489"/>
      <c r="C489"/>
      <c r="D489"/>
      <c r="E489"/>
      <c r="F489"/>
      <c r="G489"/>
      <c r="H489"/>
      <c r="I489"/>
      <c r="J489"/>
      <c r="K489"/>
      <c r="L489"/>
    </row>
    <row r="490" spans="1:12" x14ac:dyDescent="0.3">
      <c r="A490"/>
      <c r="B490"/>
      <c r="C490"/>
      <c r="D490"/>
      <c r="E490"/>
      <c r="F490"/>
      <c r="G490"/>
      <c r="H490"/>
      <c r="I490"/>
      <c r="J490"/>
      <c r="K490"/>
      <c r="L490"/>
    </row>
    <row r="491" spans="1:12" x14ac:dyDescent="0.3">
      <c r="A491"/>
      <c r="B491"/>
      <c r="C491"/>
      <c r="D491"/>
      <c r="E491"/>
      <c r="F491"/>
      <c r="G491"/>
      <c r="H491"/>
      <c r="I491"/>
      <c r="J491"/>
      <c r="K491"/>
      <c r="L491"/>
    </row>
    <row r="492" spans="1:12" x14ac:dyDescent="0.3">
      <c r="A492"/>
      <c r="B492"/>
      <c r="C492"/>
      <c r="D492"/>
      <c r="E492"/>
      <c r="F492"/>
      <c r="G492"/>
      <c r="H492"/>
      <c r="I492"/>
      <c r="J492"/>
      <c r="K492"/>
      <c r="L492"/>
    </row>
    <row r="493" spans="1:12" x14ac:dyDescent="0.3">
      <c r="A493"/>
      <c r="B493"/>
      <c r="C493"/>
      <c r="D493"/>
      <c r="E493"/>
      <c r="F493"/>
      <c r="G493"/>
      <c r="H493"/>
      <c r="I493"/>
      <c r="J493"/>
      <c r="K493"/>
      <c r="L493"/>
    </row>
    <row r="494" spans="1:12" x14ac:dyDescent="0.3">
      <c r="A494"/>
      <c r="B494"/>
      <c r="C494"/>
      <c r="D494"/>
      <c r="E494"/>
      <c r="F494"/>
      <c r="G494"/>
      <c r="H494"/>
      <c r="I494"/>
      <c r="J494"/>
      <c r="K494"/>
      <c r="L494"/>
    </row>
    <row r="495" spans="1:12" x14ac:dyDescent="0.3">
      <c r="A495"/>
      <c r="B495"/>
      <c r="C495"/>
      <c r="D495"/>
      <c r="E495"/>
      <c r="F495"/>
      <c r="G495"/>
      <c r="H495"/>
      <c r="I495"/>
      <c r="J495"/>
      <c r="K495"/>
      <c r="L495"/>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row r="537" spans="1:12" x14ac:dyDescent="0.3">
      <c r="A537"/>
      <c r="B537"/>
      <c r="C537"/>
      <c r="D537"/>
      <c r="E537"/>
      <c r="F537"/>
      <c r="G537"/>
      <c r="H537"/>
      <c r="I537"/>
      <c r="J537"/>
      <c r="K537"/>
      <c r="L537"/>
    </row>
    <row r="538" spans="1:12" x14ac:dyDescent="0.3">
      <c r="A538"/>
      <c r="B538"/>
      <c r="C538"/>
      <c r="D538"/>
      <c r="E538"/>
      <c r="F538"/>
      <c r="G538"/>
      <c r="H538"/>
      <c r="I538"/>
      <c r="J538"/>
      <c r="K538"/>
      <c r="L538"/>
    </row>
    <row r="539" spans="1:12" x14ac:dyDescent="0.3">
      <c r="A539"/>
      <c r="B539"/>
      <c r="C539"/>
      <c r="D539"/>
      <c r="E539"/>
      <c r="F539"/>
      <c r="G539"/>
      <c r="H539"/>
      <c r="I539"/>
      <c r="J539"/>
      <c r="K539"/>
      <c r="L539"/>
    </row>
    <row r="540" spans="1:12" x14ac:dyDescent="0.3">
      <c r="A540"/>
      <c r="B540"/>
      <c r="C540"/>
      <c r="D540"/>
      <c r="E540"/>
      <c r="F540"/>
      <c r="G540"/>
      <c r="H540"/>
      <c r="I540"/>
      <c r="J540"/>
      <c r="K540"/>
      <c r="L540"/>
    </row>
    <row r="541" spans="1:12" x14ac:dyDescent="0.3">
      <c r="A541"/>
      <c r="B541"/>
      <c r="C541"/>
      <c r="D541"/>
      <c r="E541"/>
      <c r="F541"/>
      <c r="G541"/>
      <c r="H541"/>
      <c r="I541"/>
      <c r="J541"/>
      <c r="K541"/>
      <c r="L541"/>
    </row>
    <row r="542" spans="1:12" x14ac:dyDescent="0.3">
      <c r="A542"/>
      <c r="B542"/>
      <c r="C542"/>
      <c r="D542"/>
      <c r="E542"/>
      <c r="F542"/>
      <c r="G542"/>
      <c r="H542"/>
      <c r="I542"/>
      <c r="J542"/>
      <c r="K542"/>
      <c r="L542"/>
    </row>
    <row r="543" spans="1:12" x14ac:dyDescent="0.3">
      <c r="A543"/>
      <c r="B543"/>
      <c r="C543"/>
      <c r="D543"/>
      <c r="E543"/>
      <c r="F543"/>
      <c r="G543"/>
      <c r="H543"/>
      <c r="I543"/>
      <c r="J543"/>
      <c r="K543"/>
      <c r="L543"/>
    </row>
    <row r="544" spans="1:12" x14ac:dyDescent="0.3">
      <c r="A544"/>
      <c r="B544"/>
      <c r="C544"/>
      <c r="D544"/>
      <c r="E544"/>
      <c r="F544"/>
      <c r="G544"/>
      <c r="H544"/>
      <c r="I544"/>
      <c r="J544"/>
      <c r="K544"/>
      <c r="L544"/>
    </row>
    <row r="545" spans="1:12" x14ac:dyDescent="0.3">
      <c r="A545"/>
      <c r="B545"/>
      <c r="C545"/>
      <c r="D545"/>
      <c r="E545"/>
      <c r="F545"/>
      <c r="G545"/>
      <c r="H545"/>
      <c r="I545"/>
      <c r="J545"/>
      <c r="K545"/>
      <c r="L545"/>
    </row>
    <row r="546" spans="1:12" x14ac:dyDescent="0.3">
      <c r="A546"/>
      <c r="B546"/>
      <c r="C546"/>
      <c r="D546"/>
      <c r="E546"/>
      <c r="F546"/>
      <c r="G546"/>
      <c r="H546"/>
      <c r="I546"/>
      <c r="J546"/>
      <c r="K546"/>
      <c r="L546"/>
    </row>
    <row r="547" spans="1:12" x14ac:dyDescent="0.3">
      <c r="A547"/>
      <c r="B547"/>
      <c r="C547"/>
      <c r="D547"/>
      <c r="E547"/>
      <c r="F547"/>
      <c r="G547"/>
      <c r="H547"/>
      <c r="I547"/>
      <c r="J547"/>
      <c r="K547"/>
      <c r="L547"/>
    </row>
    <row r="548" spans="1:12" x14ac:dyDescent="0.3">
      <c r="A548"/>
      <c r="B548"/>
      <c r="C548"/>
      <c r="D548"/>
      <c r="E548"/>
      <c r="F548"/>
      <c r="G548"/>
      <c r="H548"/>
      <c r="I548"/>
      <c r="J548"/>
      <c r="K548"/>
      <c r="L548"/>
    </row>
    <row r="549" spans="1:12" x14ac:dyDescent="0.3">
      <c r="A549"/>
      <c r="B549"/>
      <c r="C549"/>
      <c r="D549"/>
      <c r="E549"/>
      <c r="F549"/>
      <c r="G549"/>
      <c r="H549"/>
      <c r="I549"/>
      <c r="J549"/>
      <c r="K549"/>
      <c r="L549"/>
    </row>
    <row r="550" spans="1:12" x14ac:dyDescent="0.3">
      <c r="A550"/>
      <c r="B550"/>
      <c r="C550"/>
      <c r="D550"/>
      <c r="E550"/>
      <c r="F550"/>
      <c r="G550"/>
      <c r="H550"/>
      <c r="I550"/>
      <c r="J550"/>
      <c r="K550"/>
      <c r="L550"/>
    </row>
    <row r="551" spans="1:12" x14ac:dyDescent="0.3">
      <c r="A551"/>
      <c r="B551"/>
      <c r="C551"/>
      <c r="D551"/>
      <c r="E551"/>
      <c r="F551"/>
      <c r="G551"/>
      <c r="H551"/>
      <c r="I551"/>
      <c r="J551"/>
      <c r="K551"/>
      <c r="L551"/>
    </row>
    <row r="552" spans="1:12" x14ac:dyDescent="0.3">
      <c r="A552"/>
      <c r="B552"/>
      <c r="C552"/>
      <c r="D552"/>
      <c r="E552"/>
      <c r="F552"/>
      <c r="G552"/>
      <c r="H552"/>
      <c r="I552"/>
      <c r="J552"/>
      <c r="K552"/>
      <c r="L552"/>
    </row>
    <row r="553" spans="1:12" x14ac:dyDescent="0.3">
      <c r="A553"/>
      <c r="B553"/>
      <c r="C553"/>
      <c r="D553"/>
      <c r="E553"/>
      <c r="F553"/>
      <c r="G553"/>
      <c r="H553"/>
      <c r="I553"/>
      <c r="J553"/>
      <c r="K553"/>
      <c r="L553"/>
    </row>
    <row r="554" spans="1:12" x14ac:dyDescent="0.3">
      <c r="A554"/>
      <c r="B554"/>
      <c r="C554"/>
      <c r="D554"/>
      <c r="E554"/>
      <c r="F554"/>
      <c r="G554"/>
      <c r="H554"/>
      <c r="I554"/>
      <c r="J554"/>
      <c r="K554"/>
      <c r="L554"/>
    </row>
    <row r="555" spans="1:12" x14ac:dyDescent="0.3">
      <c r="A555"/>
      <c r="B555"/>
      <c r="C555"/>
      <c r="D555"/>
      <c r="E555"/>
      <c r="F555"/>
      <c r="G555"/>
      <c r="H555"/>
      <c r="I555"/>
      <c r="J555"/>
      <c r="K555"/>
      <c r="L555"/>
    </row>
    <row r="556" spans="1:12" x14ac:dyDescent="0.3">
      <c r="A556"/>
      <c r="B556"/>
      <c r="C556"/>
      <c r="D556"/>
      <c r="E556"/>
      <c r="F556"/>
      <c r="G556"/>
      <c r="H556"/>
      <c r="I556"/>
      <c r="J556"/>
      <c r="K556"/>
      <c r="L556"/>
    </row>
    <row r="557" spans="1:12" x14ac:dyDescent="0.3">
      <c r="A557"/>
      <c r="B557"/>
      <c r="C557"/>
      <c r="D557"/>
      <c r="E557"/>
      <c r="F557"/>
      <c r="G557"/>
      <c r="H557"/>
      <c r="I557"/>
      <c r="J557"/>
      <c r="K557"/>
      <c r="L557"/>
    </row>
    <row r="558" spans="1:12" x14ac:dyDescent="0.3">
      <c r="A558"/>
      <c r="B558"/>
      <c r="C558"/>
      <c r="D558"/>
      <c r="E558"/>
      <c r="F558"/>
      <c r="G558"/>
      <c r="H558"/>
      <c r="I558"/>
      <c r="J558"/>
      <c r="K558"/>
      <c r="L558"/>
    </row>
    <row r="559" spans="1:12" x14ac:dyDescent="0.3">
      <c r="A559"/>
      <c r="B559"/>
      <c r="C559"/>
      <c r="D559"/>
      <c r="E559"/>
      <c r="F559"/>
      <c r="G559"/>
      <c r="H559"/>
      <c r="I559"/>
      <c r="J559"/>
      <c r="K559"/>
      <c r="L559"/>
    </row>
    <row r="560" spans="1:12" x14ac:dyDescent="0.3">
      <c r="A560"/>
      <c r="B560"/>
      <c r="C560"/>
      <c r="D560"/>
      <c r="E560"/>
      <c r="F560"/>
      <c r="G560"/>
      <c r="H560"/>
      <c r="I560"/>
      <c r="J560"/>
      <c r="K560"/>
      <c r="L560"/>
    </row>
    <row r="561" spans="1:12" x14ac:dyDescent="0.3">
      <c r="A561"/>
      <c r="B561"/>
      <c r="C561"/>
      <c r="D561"/>
      <c r="E561"/>
      <c r="F561"/>
      <c r="G561"/>
      <c r="H561"/>
      <c r="I561"/>
      <c r="J561"/>
      <c r="K561"/>
      <c r="L561"/>
    </row>
    <row r="562" spans="1:12" x14ac:dyDescent="0.3">
      <c r="A562"/>
      <c r="B562"/>
      <c r="C562"/>
      <c r="D562"/>
      <c r="E562"/>
      <c r="F562"/>
      <c r="G562"/>
      <c r="H562"/>
      <c r="I562"/>
      <c r="J562"/>
      <c r="K562"/>
      <c r="L562"/>
    </row>
    <row r="563" spans="1:12" x14ac:dyDescent="0.3">
      <c r="A563"/>
      <c r="B563"/>
      <c r="C563"/>
      <c r="D563"/>
      <c r="E563"/>
      <c r="F563"/>
      <c r="G563"/>
      <c r="H563"/>
      <c r="I563"/>
      <c r="J563"/>
      <c r="K563"/>
      <c r="L563"/>
    </row>
    <row r="564" spans="1:12" x14ac:dyDescent="0.3">
      <c r="A564"/>
      <c r="B564"/>
      <c r="C564"/>
      <c r="D564"/>
      <c r="E564"/>
      <c r="F564"/>
      <c r="G564"/>
      <c r="H564"/>
      <c r="I564"/>
      <c r="J564"/>
      <c r="K564"/>
      <c r="L564"/>
    </row>
    <row r="565" spans="1:12" x14ac:dyDescent="0.3">
      <c r="A565"/>
      <c r="B565"/>
      <c r="C565"/>
      <c r="D565"/>
      <c r="E565"/>
      <c r="F565"/>
      <c r="G565"/>
      <c r="H565"/>
      <c r="I565"/>
      <c r="J565"/>
      <c r="K565"/>
      <c r="L565"/>
    </row>
    <row r="566" spans="1:12" x14ac:dyDescent="0.3">
      <c r="A566"/>
      <c r="B566"/>
      <c r="C566"/>
      <c r="D566"/>
      <c r="E566"/>
      <c r="F566"/>
      <c r="G566"/>
      <c r="H566"/>
      <c r="I566"/>
      <c r="J566"/>
      <c r="K566"/>
      <c r="L566"/>
    </row>
    <row r="567" spans="1:12" x14ac:dyDescent="0.3">
      <c r="A567"/>
      <c r="B567"/>
      <c r="C567"/>
      <c r="D567"/>
      <c r="E567"/>
      <c r="F567"/>
      <c r="G567"/>
      <c r="H567"/>
      <c r="I567"/>
      <c r="J567"/>
      <c r="K567"/>
      <c r="L567"/>
    </row>
    <row r="568" spans="1:12" x14ac:dyDescent="0.3">
      <c r="A568"/>
      <c r="B568"/>
      <c r="C568"/>
      <c r="D568"/>
      <c r="E568"/>
      <c r="F568"/>
      <c r="G568"/>
      <c r="H568"/>
      <c r="I568"/>
      <c r="J568"/>
      <c r="K568"/>
      <c r="L568"/>
    </row>
    <row r="569" spans="1:12" x14ac:dyDescent="0.3">
      <c r="A569"/>
      <c r="B569"/>
      <c r="C569"/>
      <c r="D569"/>
      <c r="E569"/>
      <c r="F569"/>
      <c r="G569"/>
      <c r="H569"/>
      <c r="I569"/>
      <c r="J569"/>
      <c r="K569"/>
      <c r="L569"/>
    </row>
    <row r="570" spans="1:12" x14ac:dyDescent="0.3">
      <c r="A570"/>
      <c r="B570"/>
      <c r="C570"/>
      <c r="D570"/>
      <c r="E570"/>
      <c r="F570"/>
      <c r="G570"/>
      <c r="H570"/>
      <c r="I570"/>
      <c r="J570"/>
      <c r="K570"/>
      <c r="L570"/>
    </row>
    <row r="571" spans="1:12" x14ac:dyDescent="0.3">
      <c r="A571"/>
      <c r="B571"/>
      <c r="C571"/>
      <c r="D571"/>
      <c r="E571"/>
      <c r="F571"/>
      <c r="G571"/>
      <c r="H571"/>
      <c r="I571"/>
      <c r="J571"/>
      <c r="K571"/>
      <c r="L571"/>
    </row>
    <row r="572" spans="1:12" x14ac:dyDescent="0.3">
      <c r="A572"/>
      <c r="B572"/>
      <c r="C572"/>
      <c r="D572"/>
      <c r="E572"/>
      <c r="F572"/>
      <c r="G572"/>
      <c r="H572"/>
      <c r="I572"/>
      <c r="J572"/>
      <c r="K572"/>
      <c r="L572"/>
    </row>
    <row r="573" spans="1:12" x14ac:dyDescent="0.3">
      <c r="A573"/>
      <c r="B573"/>
      <c r="C573"/>
      <c r="D573"/>
      <c r="E573"/>
      <c r="F573"/>
      <c r="G573"/>
      <c r="H573"/>
      <c r="I573"/>
      <c r="J573"/>
      <c r="K573"/>
      <c r="L573"/>
    </row>
    <row r="574" spans="1:12" x14ac:dyDescent="0.3">
      <c r="A574"/>
      <c r="B574"/>
      <c r="C574"/>
      <c r="D574"/>
      <c r="E574"/>
      <c r="F574"/>
      <c r="G574"/>
      <c r="H574"/>
      <c r="I574"/>
      <c r="J574"/>
      <c r="K574"/>
      <c r="L574"/>
    </row>
    <row r="575" spans="1:12" x14ac:dyDescent="0.3">
      <c r="A575"/>
      <c r="B575"/>
      <c r="C575"/>
      <c r="D575"/>
      <c r="E575"/>
      <c r="F575"/>
      <c r="G575"/>
      <c r="H575"/>
      <c r="I575"/>
      <c r="J575"/>
      <c r="K575"/>
      <c r="L575"/>
    </row>
    <row r="576" spans="1:12" x14ac:dyDescent="0.3">
      <c r="A576"/>
      <c r="B576"/>
      <c r="C576"/>
      <c r="D576"/>
      <c r="E576"/>
      <c r="F576"/>
      <c r="G576"/>
      <c r="H576"/>
      <c r="I576"/>
      <c r="J576"/>
      <c r="K576"/>
      <c r="L576"/>
    </row>
    <row r="577" spans="1:12" x14ac:dyDescent="0.3">
      <c r="A577"/>
      <c r="B577"/>
      <c r="C577"/>
      <c r="D577"/>
      <c r="E577"/>
      <c r="F577"/>
      <c r="G577"/>
      <c r="H577"/>
      <c r="I577"/>
      <c r="J577"/>
      <c r="K577"/>
      <c r="L577"/>
    </row>
    <row r="578" spans="1:12" x14ac:dyDescent="0.3">
      <c r="A578"/>
      <c r="B578"/>
      <c r="C578"/>
      <c r="D578"/>
      <c r="E578"/>
      <c r="F578"/>
      <c r="G578"/>
      <c r="H578"/>
      <c r="I578"/>
      <c r="J578"/>
      <c r="K578"/>
      <c r="L578"/>
    </row>
    <row r="579" spans="1:12" x14ac:dyDescent="0.3">
      <c r="A579"/>
      <c r="B579"/>
      <c r="C579"/>
      <c r="D579"/>
      <c r="E579"/>
      <c r="F579"/>
      <c r="G579"/>
      <c r="H579"/>
      <c r="I579"/>
      <c r="J579"/>
      <c r="K579"/>
      <c r="L579"/>
    </row>
    <row r="580" spans="1:12" x14ac:dyDescent="0.3">
      <c r="A580"/>
      <c r="B580"/>
      <c r="C580"/>
      <c r="D580"/>
      <c r="E580"/>
      <c r="F580"/>
      <c r="G580"/>
      <c r="H580"/>
      <c r="I580"/>
      <c r="J580"/>
      <c r="K580"/>
      <c r="L580"/>
    </row>
    <row r="581" spans="1:12" x14ac:dyDescent="0.3">
      <c r="A581"/>
      <c r="B581"/>
      <c r="C581"/>
      <c r="D581"/>
      <c r="E581"/>
      <c r="F581"/>
      <c r="G581"/>
      <c r="H581"/>
      <c r="I581"/>
      <c r="J581"/>
      <c r="K581"/>
      <c r="L581"/>
    </row>
    <row r="582" spans="1:12" x14ac:dyDescent="0.3">
      <c r="A582"/>
      <c r="B582"/>
      <c r="C582"/>
      <c r="D582"/>
      <c r="E582"/>
      <c r="F582"/>
      <c r="G582"/>
      <c r="H582"/>
      <c r="I582"/>
      <c r="J582"/>
      <c r="K582"/>
      <c r="L582"/>
    </row>
    <row r="583" spans="1:12" x14ac:dyDescent="0.3">
      <c r="A583"/>
      <c r="B583"/>
      <c r="C583"/>
      <c r="D583"/>
      <c r="E583"/>
      <c r="F583"/>
      <c r="G583"/>
      <c r="H583"/>
      <c r="I583"/>
      <c r="J583"/>
      <c r="K583"/>
      <c r="L583"/>
    </row>
    <row r="584" spans="1:12" x14ac:dyDescent="0.3">
      <c r="A584"/>
      <c r="B584"/>
      <c r="C584"/>
      <c r="D584"/>
      <c r="E584"/>
      <c r="F584"/>
      <c r="G584"/>
      <c r="H584"/>
      <c r="I584"/>
      <c r="J584"/>
      <c r="K584"/>
      <c r="L584"/>
    </row>
    <row r="585" spans="1:12" x14ac:dyDescent="0.3">
      <c r="A585"/>
      <c r="B585"/>
      <c r="C585"/>
      <c r="D585"/>
      <c r="E585"/>
      <c r="F585"/>
      <c r="G585"/>
      <c r="H585"/>
      <c r="I585"/>
      <c r="J585"/>
      <c r="K585"/>
      <c r="L585"/>
    </row>
    <row r="586" spans="1:12" x14ac:dyDescent="0.3">
      <c r="A586"/>
      <c r="B586"/>
      <c r="C586"/>
      <c r="D586"/>
      <c r="E586"/>
      <c r="F586"/>
      <c r="G586"/>
      <c r="H586"/>
      <c r="I586"/>
      <c r="J586"/>
      <c r="K586"/>
      <c r="L586"/>
    </row>
    <row r="587" spans="1:12" x14ac:dyDescent="0.3">
      <c r="A587"/>
      <c r="B587"/>
      <c r="C587"/>
      <c r="D587"/>
      <c r="E587"/>
      <c r="F587"/>
      <c r="G587"/>
      <c r="H587"/>
      <c r="I587"/>
      <c r="J587"/>
      <c r="K587"/>
      <c r="L587"/>
    </row>
    <row r="588" spans="1:12" x14ac:dyDescent="0.3">
      <c r="A588"/>
      <c r="B588"/>
      <c r="C588"/>
      <c r="D588"/>
      <c r="E588"/>
      <c r="F588"/>
      <c r="G588"/>
      <c r="H588"/>
      <c r="I588"/>
      <c r="J588"/>
      <c r="K588"/>
      <c r="L588"/>
    </row>
    <row r="589" spans="1:12" x14ac:dyDescent="0.3">
      <c r="A589"/>
      <c r="B589"/>
      <c r="C589"/>
      <c r="D589"/>
      <c r="E589"/>
      <c r="F589"/>
      <c r="G589"/>
      <c r="H589"/>
      <c r="I589"/>
      <c r="J589"/>
      <c r="K589"/>
      <c r="L589"/>
    </row>
    <row r="590" spans="1:12" x14ac:dyDescent="0.3">
      <c r="A590"/>
      <c r="B590"/>
      <c r="C590"/>
      <c r="D590"/>
      <c r="E590"/>
      <c r="F590"/>
      <c r="G590"/>
      <c r="H590"/>
      <c r="I590"/>
      <c r="J590"/>
      <c r="K590"/>
      <c r="L590"/>
    </row>
    <row r="591" spans="1:12" x14ac:dyDescent="0.3">
      <c r="A591"/>
      <c r="B591"/>
      <c r="C591"/>
      <c r="D591"/>
      <c r="E591"/>
      <c r="F591"/>
      <c r="G591"/>
      <c r="H591"/>
      <c r="I591"/>
      <c r="J591"/>
      <c r="K591"/>
      <c r="L591"/>
    </row>
    <row r="592" spans="1:12" x14ac:dyDescent="0.3">
      <c r="A592"/>
      <c r="B592"/>
      <c r="C592"/>
      <c r="D592"/>
      <c r="E592"/>
      <c r="F592"/>
      <c r="G592"/>
      <c r="H592"/>
      <c r="I592"/>
      <c r="J592"/>
      <c r="K592"/>
      <c r="L592"/>
    </row>
    <row r="593" spans="1:12" x14ac:dyDescent="0.3">
      <c r="A593"/>
      <c r="B593"/>
      <c r="C593"/>
      <c r="D593"/>
      <c r="E593"/>
      <c r="F593"/>
      <c r="G593"/>
      <c r="H593"/>
      <c r="I593"/>
      <c r="J593"/>
      <c r="K593"/>
      <c r="L593"/>
    </row>
    <row r="594" spans="1:12" x14ac:dyDescent="0.3">
      <c r="A594"/>
      <c r="B594"/>
      <c r="C594"/>
      <c r="D594"/>
      <c r="E594"/>
      <c r="F594"/>
      <c r="G594"/>
      <c r="H594"/>
      <c r="I594"/>
      <c r="J594"/>
      <c r="K594"/>
      <c r="L594"/>
    </row>
    <row r="595" spans="1:12" x14ac:dyDescent="0.3">
      <c r="A595"/>
      <c r="B595"/>
      <c r="C595"/>
      <c r="D595"/>
      <c r="E595"/>
      <c r="F595"/>
      <c r="G595"/>
      <c r="H595"/>
      <c r="I595"/>
      <c r="J595"/>
      <c r="K595"/>
      <c r="L595"/>
    </row>
    <row r="596" spans="1:12" x14ac:dyDescent="0.3">
      <c r="A596"/>
      <c r="B596"/>
      <c r="C596"/>
      <c r="D596"/>
      <c r="E596"/>
      <c r="F596"/>
      <c r="G596"/>
      <c r="H596"/>
      <c r="I596"/>
      <c r="J596"/>
      <c r="K596"/>
      <c r="L596"/>
    </row>
    <row r="597" spans="1:12" x14ac:dyDescent="0.3">
      <c r="A597"/>
      <c r="B597"/>
      <c r="C597"/>
      <c r="D597"/>
      <c r="E597"/>
      <c r="F597"/>
      <c r="G597"/>
      <c r="H597"/>
      <c r="I597"/>
      <c r="J597"/>
      <c r="K597"/>
      <c r="L597"/>
    </row>
    <row r="598" spans="1:12" x14ac:dyDescent="0.3">
      <c r="A598"/>
      <c r="B598"/>
      <c r="C598"/>
      <c r="D598"/>
      <c r="E598"/>
      <c r="F598"/>
      <c r="G598"/>
      <c r="H598"/>
      <c r="I598"/>
      <c r="J598"/>
      <c r="K598"/>
      <c r="L598"/>
    </row>
    <row r="599" spans="1:12" x14ac:dyDescent="0.3">
      <c r="A599"/>
      <c r="B599"/>
      <c r="C599"/>
      <c r="D599"/>
      <c r="E599"/>
      <c r="F599"/>
      <c r="G599"/>
      <c r="H599"/>
      <c r="I599"/>
      <c r="J599"/>
      <c r="K599"/>
      <c r="L599"/>
    </row>
    <row r="600" spans="1:12" x14ac:dyDescent="0.3">
      <c r="A600"/>
      <c r="B600"/>
      <c r="C600"/>
      <c r="D600"/>
      <c r="E600"/>
      <c r="F600"/>
      <c r="G600"/>
      <c r="H600"/>
      <c r="I600"/>
      <c r="J600"/>
      <c r="K600"/>
      <c r="L600"/>
    </row>
    <row r="601" spans="1:12" x14ac:dyDescent="0.3">
      <c r="A601"/>
      <c r="B601"/>
      <c r="C601"/>
      <c r="D601"/>
      <c r="E601"/>
      <c r="F601"/>
      <c r="G601"/>
      <c r="H601"/>
      <c r="I601"/>
      <c r="J601"/>
      <c r="K601"/>
      <c r="L601"/>
    </row>
    <row r="602" spans="1:12" x14ac:dyDescent="0.3">
      <c r="A602"/>
      <c r="B602"/>
      <c r="C602"/>
      <c r="D602"/>
      <c r="E602"/>
      <c r="F602"/>
      <c r="G602"/>
      <c r="H602"/>
      <c r="I602"/>
      <c r="J602"/>
      <c r="K602"/>
      <c r="L602"/>
    </row>
    <row r="603" spans="1:12" x14ac:dyDescent="0.3">
      <c r="A603"/>
      <c r="B603"/>
      <c r="C603"/>
      <c r="D603"/>
      <c r="E603"/>
      <c r="F603"/>
      <c r="G603"/>
      <c r="H603"/>
      <c r="I603"/>
      <c r="J603"/>
      <c r="K603"/>
      <c r="L603"/>
    </row>
    <row r="604" spans="1:12" x14ac:dyDescent="0.3">
      <c r="A604"/>
      <c r="B604"/>
      <c r="C604"/>
      <c r="D604"/>
      <c r="E604"/>
      <c r="F604"/>
      <c r="G604"/>
      <c r="H604"/>
      <c r="I604"/>
      <c r="J604"/>
      <c r="K604"/>
      <c r="L604"/>
    </row>
    <row r="605" spans="1:12" x14ac:dyDescent="0.3">
      <c r="A605"/>
      <c r="B605"/>
      <c r="C605"/>
      <c r="D605"/>
      <c r="E605"/>
      <c r="F605"/>
      <c r="G605"/>
      <c r="H605"/>
      <c r="I605"/>
      <c r="J605"/>
      <c r="K605"/>
      <c r="L605"/>
    </row>
    <row r="606" spans="1:12" x14ac:dyDescent="0.3">
      <c r="A606"/>
      <c r="B606"/>
      <c r="C606"/>
      <c r="D606"/>
      <c r="E606"/>
      <c r="F606"/>
      <c r="G606"/>
      <c r="H606"/>
      <c r="I606"/>
      <c r="J606"/>
      <c r="K606"/>
      <c r="L606"/>
    </row>
    <row r="607" spans="1:12" x14ac:dyDescent="0.3">
      <c r="A607"/>
      <c r="B607"/>
      <c r="C607"/>
      <c r="D607"/>
      <c r="E607"/>
      <c r="F607"/>
      <c r="G607"/>
      <c r="H607"/>
      <c r="I607"/>
      <c r="J607"/>
      <c r="K607"/>
      <c r="L607"/>
    </row>
    <row r="608" spans="1:12" x14ac:dyDescent="0.3">
      <c r="A608"/>
      <c r="B608"/>
      <c r="C608"/>
      <c r="D608"/>
      <c r="E608"/>
      <c r="F608"/>
      <c r="G608"/>
      <c r="H608"/>
      <c r="I608"/>
      <c r="J608"/>
      <c r="K608"/>
      <c r="L608"/>
    </row>
    <row r="609" spans="1:12" x14ac:dyDescent="0.3">
      <c r="A609"/>
      <c r="B609"/>
      <c r="C609"/>
      <c r="D609"/>
      <c r="E609"/>
      <c r="F609"/>
      <c r="G609"/>
      <c r="H609"/>
      <c r="I609"/>
      <c r="J609"/>
      <c r="K609"/>
      <c r="L609"/>
    </row>
    <row r="610" spans="1:12" x14ac:dyDescent="0.3">
      <c r="A610"/>
      <c r="B610"/>
      <c r="C610"/>
      <c r="D610"/>
      <c r="E610"/>
      <c r="F610"/>
      <c r="G610"/>
      <c r="H610"/>
      <c r="I610"/>
      <c r="J610"/>
      <c r="K610"/>
      <c r="L610"/>
    </row>
    <row r="611" spans="1:12" x14ac:dyDescent="0.3">
      <c r="A611"/>
      <c r="B611"/>
      <c r="C611"/>
      <c r="D611"/>
      <c r="E611"/>
      <c r="F611"/>
      <c r="G611"/>
      <c r="H611"/>
      <c r="I611"/>
      <c r="J611"/>
      <c r="K611"/>
      <c r="L611"/>
    </row>
    <row r="612" spans="1:12" x14ac:dyDescent="0.3">
      <c r="A612"/>
      <c r="B612"/>
      <c r="C612"/>
      <c r="D612"/>
      <c r="E612"/>
      <c r="F612"/>
      <c r="G612"/>
      <c r="H612"/>
      <c r="I612"/>
      <c r="J612"/>
      <c r="K612"/>
      <c r="L612"/>
    </row>
    <row r="613" spans="1:12" x14ac:dyDescent="0.3">
      <c r="A613"/>
      <c r="B613"/>
      <c r="C613"/>
      <c r="D613"/>
      <c r="E613"/>
      <c r="F613"/>
      <c r="G613"/>
      <c r="H613"/>
      <c r="I613"/>
      <c r="J613"/>
      <c r="K613"/>
      <c r="L613"/>
    </row>
    <row r="614" spans="1:12" x14ac:dyDescent="0.3">
      <c r="A614"/>
      <c r="B614"/>
      <c r="C614"/>
      <c r="D614"/>
      <c r="E614"/>
      <c r="F614"/>
      <c r="G614"/>
      <c r="H614"/>
      <c r="I614"/>
      <c r="J614"/>
      <c r="K614"/>
      <c r="L614"/>
    </row>
    <row r="615" spans="1:12" x14ac:dyDescent="0.3">
      <c r="A615"/>
      <c r="B615"/>
      <c r="C615"/>
      <c r="D615"/>
      <c r="E615"/>
      <c r="F615"/>
      <c r="G615"/>
      <c r="H615"/>
      <c r="I615"/>
      <c r="J615"/>
      <c r="K615"/>
      <c r="L615"/>
    </row>
    <row r="616" spans="1:12" x14ac:dyDescent="0.3">
      <c r="A616"/>
      <c r="B616"/>
      <c r="C616"/>
      <c r="D616"/>
      <c r="E616"/>
      <c r="F616"/>
      <c r="G616"/>
      <c r="H616"/>
      <c r="I616"/>
      <c r="J616"/>
      <c r="K616"/>
      <c r="L616"/>
    </row>
    <row r="617" spans="1:12" x14ac:dyDescent="0.3">
      <c r="A617"/>
      <c r="B617"/>
      <c r="C617"/>
      <c r="D617"/>
      <c r="E617"/>
      <c r="F617"/>
      <c r="G617"/>
      <c r="H617"/>
      <c r="I617"/>
      <c r="J617"/>
      <c r="K617"/>
      <c r="L617"/>
    </row>
    <row r="618" spans="1:12" x14ac:dyDescent="0.3">
      <c r="A618"/>
      <c r="B618"/>
      <c r="C618"/>
      <c r="D618"/>
      <c r="E618"/>
      <c r="F618"/>
      <c r="G618"/>
      <c r="H618"/>
      <c r="I618"/>
      <c r="J618"/>
      <c r="K618"/>
      <c r="L618"/>
    </row>
    <row r="619" spans="1:12" x14ac:dyDescent="0.3">
      <c r="A619"/>
      <c r="B619"/>
      <c r="C619"/>
      <c r="D619"/>
      <c r="E619"/>
      <c r="F619"/>
      <c r="G619"/>
      <c r="H619"/>
      <c r="I619"/>
      <c r="J619"/>
      <c r="K619"/>
      <c r="L619"/>
    </row>
    <row r="620" spans="1:12" x14ac:dyDescent="0.3">
      <c r="A620"/>
      <c r="B620"/>
      <c r="C620"/>
      <c r="D620"/>
      <c r="E620"/>
      <c r="F620"/>
      <c r="G620"/>
      <c r="H620"/>
      <c r="I620"/>
      <c r="J620"/>
      <c r="K620"/>
      <c r="L620"/>
    </row>
    <row r="621" spans="1:12" x14ac:dyDescent="0.3">
      <c r="A621"/>
      <c r="B621"/>
      <c r="C621"/>
      <c r="D621"/>
      <c r="E621"/>
      <c r="F621"/>
      <c r="G621"/>
      <c r="H621"/>
      <c r="I621"/>
      <c r="J621"/>
      <c r="K621"/>
      <c r="L621"/>
    </row>
    <row r="622" spans="1:12" x14ac:dyDescent="0.3">
      <c r="A622"/>
      <c r="B622"/>
      <c r="C622"/>
      <c r="D622"/>
      <c r="E622"/>
      <c r="F622"/>
      <c r="G622"/>
      <c r="H622"/>
      <c r="I622"/>
      <c r="J622"/>
      <c r="K622"/>
      <c r="L622"/>
    </row>
    <row r="623" spans="1:12" x14ac:dyDescent="0.3">
      <c r="A623"/>
      <c r="B623"/>
      <c r="C623"/>
      <c r="D623"/>
      <c r="E623"/>
      <c r="F623"/>
      <c r="G623"/>
      <c r="H623"/>
      <c r="I623"/>
      <c r="J623"/>
      <c r="K623"/>
      <c r="L623"/>
    </row>
    <row r="624" spans="1:12" x14ac:dyDescent="0.3">
      <c r="A624"/>
      <c r="B624"/>
      <c r="C624"/>
      <c r="D624"/>
      <c r="E624"/>
      <c r="F624"/>
      <c r="G624"/>
      <c r="H624"/>
      <c r="I624"/>
      <c r="J624"/>
      <c r="K624"/>
      <c r="L624"/>
    </row>
    <row r="625" spans="1:12" x14ac:dyDescent="0.3">
      <c r="A625"/>
      <c r="B625"/>
      <c r="C625"/>
      <c r="D625"/>
      <c r="E625"/>
      <c r="F625"/>
      <c r="G625"/>
      <c r="H625"/>
      <c r="I625"/>
      <c r="J625"/>
      <c r="K625"/>
      <c r="L625"/>
    </row>
    <row r="626" spans="1:12" x14ac:dyDescent="0.3">
      <c r="A626"/>
      <c r="B626"/>
      <c r="C626"/>
      <c r="D626"/>
      <c r="E626"/>
      <c r="F626"/>
      <c r="G626"/>
      <c r="H626"/>
      <c r="I626"/>
      <c r="J626"/>
      <c r="K626"/>
      <c r="L626"/>
    </row>
    <row r="627" spans="1:12" x14ac:dyDescent="0.3">
      <c r="A627"/>
      <c r="B627"/>
      <c r="C627"/>
      <c r="D627"/>
      <c r="E627"/>
      <c r="F627"/>
      <c r="G627"/>
      <c r="H627"/>
      <c r="I627"/>
      <c r="J627"/>
      <c r="K627"/>
      <c r="L627"/>
    </row>
    <row r="628" spans="1:12" x14ac:dyDescent="0.3">
      <c r="A628"/>
      <c r="B628"/>
      <c r="C628"/>
      <c r="D628"/>
      <c r="E628"/>
      <c r="F628"/>
      <c r="G628"/>
      <c r="H628"/>
      <c r="I628"/>
      <c r="J628"/>
      <c r="K628"/>
      <c r="L628"/>
    </row>
    <row r="629" spans="1:12" x14ac:dyDescent="0.3">
      <c r="A629"/>
      <c r="B629"/>
      <c r="C629"/>
      <c r="D629"/>
      <c r="E629"/>
      <c r="F629"/>
      <c r="G629"/>
      <c r="H629"/>
      <c r="I629"/>
      <c r="J629"/>
      <c r="K629"/>
      <c r="L629"/>
    </row>
    <row r="630" spans="1:12" x14ac:dyDescent="0.3">
      <c r="A630"/>
      <c r="B630"/>
      <c r="C630"/>
      <c r="D630"/>
      <c r="E630"/>
      <c r="F630"/>
      <c r="G630"/>
      <c r="H630"/>
      <c r="I630"/>
      <c r="J630"/>
      <c r="K630"/>
      <c r="L630"/>
    </row>
    <row r="631" spans="1:12" x14ac:dyDescent="0.3">
      <c r="A631"/>
      <c r="B631"/>
      <c r="C631"/>
      <c r="D631"/>
      <c r="E631"/>
      <c r="F631"/>
      <c r="G631"/>
      <c r="H631"/>
      <c r="I631"/>
      <c r="J631"/>
      <c r="K631"/>
      <c r="L631"/>
    </row>
    <row r="632" spans="1:12" x14ac:dyDescent="0.3">
      <c r="A632"/>
      <c r="B632"/>
      <c r="C632"/>
      <c r="D632"/>
      <c r="E632"/>
      <c r="F632"/>
      <c r="G632"/>
      <c r="H632"/>
      <c r="I632"/>
      <c r="J632"/>
      <c r="K632"/>
      <c r="L632"/>
    </row>
    <row r="633" spans="1:12" x14ac:dyDescent="0.3">
      <c r="A633"/>
      <c r="B633"/>
      <c r="C633"/>
      <c r="D633"/>
      <c r="E633"/>
      <c r="F633"/>
      <c r="G633"/>
      <c r="H633"/>
      <c r="I633"/>
      <c r="J633"/>
      <c r="K633"/>
      <c r="L633"/>
    </row>
    <row r="634" spans="1:12" x14ac:dyDescent="0.3">
      <c r="A634"/>
      <c r="B634"/>
      <c r="C634"/>
      <c r="D634"/>
      <c r="E634"/>
      <c r="F634"/>
      <c r="G634"/>
      <c r="H634"/>
      <c r="I634"/>
      <c r="J634"/>
      <c r="K634"/>
      <c r="L634"/>
    </row>
    <row r="635" spans="1:12" x14ac:dyDescent="0.3">
      <c r="A635"/>
      <c r="B635"/>
      <c r="C635"/>
      <c r="D635"/>
      <c r="E635"/>
      <c r="F635"/>
      <c r="G635"/>
      <c r="H635"/>
      <c r="I635"/>
      <c r="J635"/>
      <c r="K635"/>
      <c r="L635"/>
    </row>
    <row r="636" spans="1:12" x14ac:dyDescent="0.3">
      <c r="A636"/>
      <c r="B636"/>
      <c r="C636"/>
      <c r="D636"/>
      <c r="E636"/>
      <c r="F636"/>
      <c r="G636"/>
      <c r="H636"/>
      <c r="I636"/>
      <c r="J636"/>
      <c r="K636"/>
      <c r="L636"/>
    </row>
    <row r="637" spans="1:12" x14ac:dyDescent="0.3">
      <c r="A637"/>
      <c r="B637"/>
      <c r="C637"/>
      <c r="D637"/>
      <c r="E637"/>
      <c r="F637"/>
      <c r="G637"/>
      <c r="H637"/>
      <c r="I637"/>
      <c r="J637"/>
      <c r="K637"/>
      <c r="L637"/>
    </row>
    <row r="638" spans="1:12" x14ac:dyDescent="0.3">
      <c r="A638"/>
      <c r="B638"/>
      <c r="C638"/>
      <c r="D638"/>
      <c r="E638"/>
      <c r="F638"/>
      <c r="G638"/>
      <c r="H638"/>
      <c r="I638"/>
      <c r="J638"/>
      <c r="K638"/>
      <c r="L638"/>
    </row>
    <row r="639" spans="1:12" x14ac:dyDescent="0.3">
      <c r="A639"/>
      <c r="B639"/>
      <c r="C639"/>
      <c r="D639"/>
      <c r="E639"/>
      <c r="F639"/>
      <c r="G639"/>
      <c r="H639"/>
      <c r="I639"/>
      <c r="J639"/>
      <c r="K639"/>
      <c r="L639"/>
    </row>
    <row r="640" spans="1:12" x14ac:dyDescent="0.3">
      <c r="A640"/>
      <c r="B640"/>
      <c r="C640"/>
      <c r="D640"/>
      <c r="E640"/>
      <c r="F640"/>
      <c r="G640"/>
      <c r="H640"/>
      <c r="I640"/>
      <c r="J640"/>
      <c r="K640"/>
      <c r="L640"/>
    </row>
    <row r="641" spans="1:12" x14ac:dyDescent="0.3">
      <c r="A641"/>
      <c r="B641"/>
      <c r="C641"/>
      <c r="D641"/>
      <c r="E641"/>
      <c r="F641"/>
      <c r="G641"/>
      <c r="H641"/>
      <c r="I641"/>
      <c r="J641"/>
      <c r="K641"/>
      <c r="L641"/>
    </row>
    <row r="642" spans="1:12" x14ac:dyDescent="0.3">
      <c r="A642"/>
      <c r="B642"/>
      <c r="C642"/>
      <c r="D642"/>
      <c r="E642"/>
      <c r="F642"/>
      <c r="G642"/>
      <c r="H642"/>
      <c r="I642"/>
      <c r="J642"/>
      <c r="K642"/>
      <c r="L642"/>
    </row>
    <row r="643" spans="1:12" x14ac:dyDescent="0.3">
      <c r="A643"/>
      <c r="B643"/>
      <c r="C643"/>
      <c r="D643"/>
      <c r="E643"/>
      <c r="F643"/>
      <c r="G643"/>
      <c r="H643"/>
      <c r="I643"/>
      <c r="J643"/>
      <c r="K643"/>
      <c r="L643"/>
    </row>
    <row r="644" spans="1:12" x14ac:dyDescent="0.3">
      <c r="A644"/>
      <c r="B644"/>
      <c r="C644"/>
      <c r="D644"/>
      <c r="E644"/>
      <c r="F644"/>
      <c r="G644"/>
      <c r="H644"/>
      <c r="I644"/>
      <c r="J644"/>
      <c r="K644"/>
      <c r="L644"/>
    </row>
    <row r="645" spans="1:12" x14ac:dyDescent="0.3">
      <c r="A645"/>
      <c r="B645"/>
      <c r="C645"/>
      <c r="D645"/>
      <c r="E645"/>
      <c r="F645"/>
      <c r="G645"/>
      <c r="H645"/>
      <c r="I645"/>
      <c r="J645"/>
      <c r="K645"/>
      <c r="L645"/>
    </row>
    <row r="646" spans="1:12" x14ac:dyDescent="0.3">
      <c r="A646"/>
      <c r="B646"/>
      <c r="C646"/>
      <c r="D646"/>
      <c r="E646"/>
      <c r="F646"/>
      <c r="G646"/>
      <c r="H646"/>
      <c r="I646"/>
      <c r="J646"/>
      <c r="K646"/>
      <c r="L646"/>
    </row>
    <row r="647" spans="1:12" x14ac:dyDescent="0.3">
      <c r="A647"/>
      <c r="B647"/>
      <c r="C647"/>
      <c r="D647"/>
      <c r="E647"/>
      <c r="F647"/>
      <c r="G647"/>
      <c r="H647"/>
      <c r="I647"/>
      <c r="J647"/>
      <c r="K647"/>
      <c r="L647"/>
    </row>
    <row r="648" spans="1:12" x14ac:dyDescent="0.3">
      <c r="A648"/>
      <c r="B648"/>
      <c r="C648"/>
      <c r="D648"/>
      <c r="E648"/>
      <c r="F648"/>
      <c r="G648"/>
      <c r="H648"/>
      <c r="I648"/>
      <c r="J648"/>
      <c r="K648"/>
      <c r="L648"/>
    </row>
    <row r="649" spans="1:12" x14ac:dyDescent="0.3">
      <c r="A649"/>
      <c r="B649"/>
      <c r="C649"/>
      <c r="D649"/>
      <c r="E649"/>
      <c r="F649"/>
      <c r="G649"/>
      <c r="H649"/>
      <c r="I649"/>
      <c r="J649"/>
      <c r="K649"/>
      <c r="L649"/>
    </row>
    <row r="650" spans="1:12" x14ac:dyDescent="0.3">
      <c r="A650"/>
      <c r="B650"/>
      <c r="C650"/>
      <c r="D650"/>
      <c r="E650"/>
      <c r="F650"/>
      <c r="G650"/>
      <c r="H650"/>
      <c r="I650"/>
      <c r="J650"/>
      <c r="K650"/>
      <c r="L650"/>
    </row>
    <row r="651" spans="1:12" x14ac:dyDescent="0.3">
      <c r="A651"/>
      <c r="B651"/>
      <c r="C651"/>
      <c r="D651"/>
      <c r="E651"/>
      <c r="F651"/>
      <c r="G651"/>
      <c r="H651"/>
      <c r="I651"/>
      <c r="J651"/>
      <c r="K651"/>
      <c r="L651"/>
    </row>
    <row r="652" spans="1:12" x14ac:dyDescent="0.3">
      <c r="A652"/>
      <c r="B652"/>
      <c r="C652"/>
      <c r="D652"/>
      <c r="E652"/>
      <c r="F652"/>
      <c r="G652"/>
      <c r="H652"/>
      <c r="I652"/>
      <c r="J652"/>
      <c r="K652"/>
      <c r="L652"/>
    </row>
    <row r="653" spans="1:12" x14ac:dyDescent="0.3">
      <c r="A653"/>
      <c r="B653"/>
      <c r="C653"/>
      <c r="D653"/>
      <c r="E653"/>
      <c r="F653"/>
      <c r="G653"/>
      <c r="H653"/>
      <c r="I653"/>
      <c r="J653"/>
      <c r="K653"/>
      <c r="L653"/>
    </row>
    <row r="654" spans="1:12" x14ac:dyDescent="0.3">
      <c r="A654"/>
      <c r="B654"/>
      <c r="C654"/>
      <c r="D654"/>
      <c r="E654"/>
      <c r="F654"/>
      <c r="G654"/>
      <c r="H654"/>
      <c r="I654"/>
      <c r="J654"/>
      <c r="K654"/>
      <c r="L654"/>
    </row>
    <row r="655" spans="1:12" x14ac:dyDescent="0.3">
      <c r="A655"/>
      <c r="B655"/>
      <c r="C655"/>
      <c r="D655"/>
      <c r="E655"/>
      <c r="F655"/>
      <c r="G655"/>
      <c r="H655"/>
      <c r="I655"/>
      <c r="J655"/>
      <c r="K655"/>
      <c r="L655"/>
    </row>
    <row r="656" spans="1:12" x14ac:dyDescent="0.3">
      <c r="A656"/>
      <c r="B656"/>
      <c r="C656"/>
      <c r="D656"/>
      <c r="E656"/>
      <c r="F656"/>
      <c r="G656"/>
      <c r="H656"/>
      <c r="I656"/>
      <c r="J656"/>
      <c r="K656"/>
      <c r="L656"/>
    </row>
    <row r="657" spans="1:12" x14ac:dyDescent="0.3">
      <c r="A657"/>
      <c r="B657"/>
      <c r="C657"/>
      <c r="D657"/>
      <c r="E657"/>
      <c r="F657"/>
      <c r="G657"/>
      <c r="H657"/>
      <c r="I657"/>
      <c r="J657"/>
      <c r="K657"/>
      <c r="L657"/>
    </row>
    <row r="658" spans="1:12" x14ac:dyDescent="0.3">
      <c r="A658"/>
      <c r="B658"/>
      <c r="C658"/>
      <c r="D658"/>
      <c r="E658"/>
      <c r="F658"/>
      <c r="G658"/>
      <c r="H658"/>
      <c r="I658"/>
      <c r="J658"/>
      <c r="K658"/>
      <c r="L658"/>
    </row>
    <row r="659" spans="1:12" x14ac:dyDescent="0.3">
      <c r="A659"/>
      <c r="B659"/>
      <c r="C659"/>
      <c r="D659"/>
      <c r="E659"/>
      <c r="F659"/>
      <c r="G659"/>
      <c r="H659"/>
      <c r="I659"/>
      <c r="J659"/>
      <c r="K659"/>
      <c r="L659"/>
    </row>
    <row r="660" spans="1:12" x14ac:dyDescent="0.3">
      <c r="A660"/>
      <c r="B660"/>
      <c r="C660"/>
      <c r="D660"/>
      <c r="E660"/>
      <c r="F660"/>
      <c r="G660"/>
      <c r="H660"/>
      <c r="I660"/>
      <c r="J660"/>
      <c r="K660"/>
      <c r="L660"/>
    </row>
    <row r="661" spans="1:12" x14ac:dyDescent="0.3">
      <c r="A661"/>
      <c r="B661"/>
      <c r="C661"/>
      <c r="D661"/>
      <c r="E661"/>
      <c r="F661"/>
      <c r="G661"/>
      <c r="H661"/>
      <c r="I661"/>
      <c r="J661"/>
      <c r="K661"/>
      <c r="L661"/>
    </row>
    <row r="662" spans="1:12" x14ac:dyDescent="0.3">
      <c r="A662"/>
      <c r="B662"/>
      <c r="C662"/>
      <c r="D662"/>
      <c r="E662"/>
      <c r="F662"/>
      <c r="G662"/>
      <c r="H662"/>
      <c r="I662"/>
      <c r="J662"/>
      <c r="K662"/>
      <c r="L662"/>
    </row>
    <row r="663" spans="1:12" x14ac:dyDescent="0.3">
      <c r="A663"/>
      <c r="B663"/>
      <c r="C663"/>
      <c r="D663"/>
      <c r="E663"/>
      <c r="F663"/>
      <c r="G663"/>
      <c r="H663"/>
      <c r="I663"/>
      <c r="J663"/>
      <c r="K663"/>
      <c r="L663"/>
    </row>
    <row r="664" spans="1:12" x14ac:dyDescent="0.3">
      <c r="A664"/>
      <c r="B664"/>
      <c r="C664"/>
      <c r="D664"/>
      <c r="E664"/>
      <c r="F664"/>
      <c r="G664"/>
      <c r="H664"/>
      <c r="I664"/>
      <c r="J664"/>
      <c r="K664"/>
      <c r="L664"/>
    </row>
    <row r="665" spans="1:12" x14ac:dyDescent="0.3">
      <c r="A665"/>
      <c r="B665"/>
      <c r="C665"/>
      <c r="D665"/>
      <c r="E665"/>
      <c r="F665"/>
      <c r="G665"/>
      <c r="H665"/>
      <c r="I665"/>
      <c r="J665"/>
      <c r="K665"/>
      <c r="L665"/>
    </row>
    <row r="666" spans="1:12" x14ac:dyDescent="0.3">
      <c r="A666"/>
      <c r="B666"/>
      <c r="C666"/>
      <c r="D666"/>
      <c r="E666"/>
      <c r="F666"/>
      <c r="G666"/>
      <c r="H666"/>
      <c r="I666"/>
      <c r="J666"/>
      <c r="K666"/>
      <c r="L666"/>
    </row>
    <row r="667" spans="1:12" x14ac:dyDescent="0.3">
      <c r="A667"/>
      <c r="B667"/>
      <c r="C667"/>
      <c r="D667"/>
      <c r="E667"/>
      <c r="F667"/>
      <c r="G667"/>
      <c r="H667"/>
      <c r="I667"/>
      <c r="J667"/>
      <c r="K667"/>
      <c r="L667"/>
    </row>
    <row r="668" spans="1:12" x14ac:dyDescent="0.3">
      <c r="A668"/>
      <c r="B668"/>
      <c r="C668"/>
      <c r="D668"/>
      <c r="E668"/>
      <c r="F668"/>
      <c r="G668"/>
      <c r="H668"/>
      <c r="I668"/>
      <c r="J668"/>
      <c r="K668"/>
      <c r="L668"/>
    </row>
    <row r="669" spans="1:12" x14ac:dyDescent="0.3">
      <c r="A669"/>
      <c r="B669"/>
      <c r="C669"/>
      <c r="D669"/>
      <c r="E669"/>
      <c r="F669"/>
      <c r="G669"/>
      <c r="H669"/>
      <c r="I669"/>
      <c r="J669"/>
      <c r="K669"/>
      <c r="L669"/>
    </row>
    <row r="670" spans="1:12" x14ac:dyDescent="0.3">
      <c r="A670"/>
      <c r="B670"/>
      <c r="C670"/>
      <c r="D670"/>
      <c r="E670"/>
      <c r="F670"/>
      <c r="G670"/>
      <c r="H670"/>
      <c r="I670"/>
      <c r="J670"/>
      <c r="K670"/>
      <c r="L670"/>
    </row>
    <row r="671" spans="1:12" x14ac:dyDescent="0.3">
      <c r="A671"/>
      <c r="B671"/>
      <c r="C671"/>
      <c r="D671"/>
      <c r="E671"/>
      <c r="F671"/>
      <c r="G671"/>
      <c r="H671"/>
      <c r="I671"/>
      <c r="J671"/>
      <c r="K671"/>
      <c r="L671"/>
    </row>
    <row r="672" spans="1:12" x14ac:dyDescent="0.3">
      <c r="A672"/>
      <c r="B672"/>
      <c r="C672"/>
      <c r="D672"/>
      <c r="E672"/>
      <c r="F672"/>
      <c r="G672"/>
      <c r="H672"/>
      <c r="I672"/>
      <c r="J672"/>
      <c r="K672"/>
      <c r="L672"/>
    </row>
    <row r="673" spans="1:12" x14ac:dyDescent="0.3">
      <c r="A673"/>
      <c r="B673"/>
      <c r="C673"/>
      <c r="D673"/>
      <c r="E673"/>
      <c r="F673"/>
      <c r="G673"/>
      <c r="H673"/>
      <c r="I673"/>
      <c r="J673"/>
      <c r="K673"/>
      <c r="L673"/>
    </row>
    <row r="674" spans="1:12" x14ac:dyDescent="0.3">
      <c r="A674"/>
      <c r="B674"/>
      <c r="C674"/>
      <c r="D674"/>
      <c r="E674"/>
      <c r="F674"/>
      <c r="G674"/>
      <c r="H674"/>
      <c r="I674"/>
      <c r="J674"/>
      <c r="K674"/>
      <c r="L674"/>
    </row>
    <row r="675" spans="1:12" x14ac:dyDescent="0.3">
      <c r="A675"/>
      <c r="B675"/>
      <c r="C675"/>
      <c r="D675"/>
      <c r="E675"/>
      <c r="F675"/>
      <c r="G675"/>
      <c r="H675"/>
      <c r="I675"/>
      <c r="J675"/>
      <c r="K675"/>
      <c r="L675"/>
    </row>
    <row r="676" spans="1:12" x14ac:dyDescent="0.3">
      <c r="A676"/>
      <c r="B676"/>
      <c r="C676"/>
      <c r="D676"/>
      <c r="E676"/>
      <c r="F676"/>
      <c r="G676"/>
      <c r="H676"/>
      <c r="I676"/>
      <c r="J676"/>
      <c r="K676"/>
      <c r="L676"/>
    </row>
    <row r="677" spans="1:12" x14ac:dyDescent="0.3">
      <c r="A677"/>
      <c r="B677"/>
      <c r="C677"/>
      <c r="D677"/>
      <c r="E677"/>
      <c r="F677"/>
      <c r="G677"/>
      <c r="H677"/>
      <c r="I677"/>
      <c r="J677"/>
      <c r="K677"/>
      <c r="L677"/>
    </row>
    <row r="678" spans="1:12" x14ac:dyDescent="0.3">
      <c r="A678"/>
      <c r="B678"/>
      <c r="C678"/>
      <c r="D678"/>
      <c r="E678"/>
      <c r="F678"/>
      <c r="G678"/>
      <c r="H678"/>
      <c r="I678"/>
      <c r="J678"/>
      <c r="K678"/>
      <c r="L678"/>
    </row>
    <row r="679" spans="1:12" x14ac:dyDescent="0.3">
      <c r="A679"/>
      <c r="B679"/>
      <c r="C679"/>
      <c r="D679"/>
      <c r="E679"/>
      <c r="F679"/>
      <c r="G679"/>
      <c r="H679"/>
      <c r="I679"/>
      <c r="J679"/>
      <c r="K679"/>
      <c r="L679"/>
    </row>
    <row r="680" spans="1:12" x14ac:dyDescent="0.3">
      <c r="A680"/>
      <c r="B680"/>
      <c r="C680"/>
      <c r="D680"/>
      <c r="E680"/>
      <c r="F680"/>
      <c r="G680"/>
      <c r="H680"/>
      <c r="I680"/>
      <c r="J680"/>
      <c r="K680"/>
      <c r="L680"/>
    </row>
    <row r="681" spans="1:12" x14ac:dyDescent="0.3">
      <c r="A681"/>
      <c r="B681"/>
      <c r="C681"/>
      <c r="D681"/>
      <c r="E681"/>
      <c r="F681"/>
      <c r="G681"/>
      <c r="H681"/>
      <c r="I681"/>
      <c r="J681"/>
      <c r="K681"/>
      <c r="L681"/>
    </row>
    <row r="682" spans="1:12" x14ac:dyDescent="0.3">
      <c r="A682"/>
      <c r="B682"/>
      <c r="C682"/>
      <c r="D682"/>
      <c r="E682"/>
      <c r="F682"/>
      <c r="G682"/>
      <c r="H682"/>
      <c r="I682"/>
      <c r="J682"/>
      <c r="K682"/>
      <c r="L682"/>
    </row>
    <row r="683" spans="1:12" x14ac:dyDescent="0.3">
      <c r="A683"/>
      <c r="B683"/>
      <c r="C683"/>
      <c r="D683"/>
      <c r="E683"/>
      <c r="F683"/>
      <c r="G683"/>
      <c r="H683"/>
      <c r="I683"/>
      <c r="J683"/>
      <c r="K683"/>
      <c r="L683"/>
    </row>
    <row r="684" spans="1:12" x14ac:dyDescent="0.3">
      <c r="A684"/>
      <c r="B684"/>
      <c r="C684"/>
      <c r="D684"/>
      <c r="E684"/>
      <c r="F684"/>
      <c r="G684"/>
      <c r="H684"/>
      <c r="I684"/>
      <c r="J684"/>
      <c r="K684"/>
      <c r="L684"/>
    </row>
    <row r="685" spans="1:12" x14ac:dyDescent="0.3">
      <c r="A685"/>
      <c r="B685"/>
      <c r="C685"/>
      <c r="D685"/>
      <c r="E685"/>
      <c r="F685"/>
      <c r="G685"/>
      <c r="H685"/>
      <c r="I685"/>
      <c r="J685"/>
      <c r="K685"/>
      <c r="L685"/>
    </row>
    <row r="686" spans="1:12" x14ac:dyDescent="0.3">
      <c r="A686"/>
      <c r="B686"/>
      <c r="C686"/>
      <c r="D686"/>
      <c r="E686"/>
      <c r="F686"/>
      <c r="G686"/>
      <c r="H686"/>
      <c r="I686"/>
      <c r="J686"/>
      <c r="K686"/>
      <c r="L686"/>
    </row>
    <row r="687" spans="1:12" x14ac:dyDescent="0.3">
      <c r="A687"/>
      <c r="B687"/>
      <c r="C687"/>
      <c r="D687"/>
      <c r="E687"/>
      <c r="F687"/>
      <c r="G687"/>
      <c r="H687"/>
      <c r="I687"/>
      <c r="J687"/>
      <c r="K687"/>
      <c r="L687"/>
    </row>
    <row r="688" spans="1:12" x14ac:dyDescent="0.3">
      <c r="A688"/>
      <c r="B688"/>
      <c r="C688"/>
      <c r="D688"/>
      <c r="E688"/>
      <c r="F688"/>
      <c r="G688"/>
      <c r="H688"/>
      <c r="I688"/>
      <c r="J688"/>
      <c r="K688"/>
      <c r="L688"/>
    </row>
    <row r="689" spans="1:12" x14ac:dyDescent="0.3">
      <c r="A689"/>
      <c r="B689"/>
      <c r="C689"/>
      <c r="D689"/>
      <c r="E689"/>
      <c r="F689"/>
      <c r="G689"/>
      <c r="H689"/>
      <c r="I689"/>
      <c r="J689"/>
      <c r="K689"/>
      <c r="L689"/>
    </row>
    <row r="690" spans="1:12" x14ac:dyDescent="0.3">
      <c r="A690"/>
      <c r="B690"/>
      <c r="C690"/>
      <c r="D690"/>
      <c r="E690"/>
      <c r="F690"/>
      <c r="G690"/>
      <c r="H690"/>
      <c r="I690"/>
      <c r="J690"/>
      <c r="K690"/>
      <c r="L690"/>
    </row>
    <row r="691" spans="1:12" x14ac:dyDescent="0.3">
      <c r="A691"/>
      <c r="B691"/>
      <c r="C691"/>
      <c r="D691"/>
      <c r="E691"/>
      <c r="F691"/>
      <c r="G691"/>
      <c r="H691"/>
      <c r="I691"/>
      <c r="J691"/>
      <c r="K691"/>
      <c r="L691"/>
    </row>
    <row r="692" spans="1:12" x14ac:dyDescent="0.3">
      <c r="A692"/>
      <c r="B692"/>
      <c r="C692"/>
      <c r="D692"/>
      <c r="E692"/>
      <c r="F692"/>
      <c r="G692"/>
      <c r="H692"/>
      <c r="I692"/>
      <c r="J692"/>
      <c r="K692"/>
      <c r="L692"/>
    </row>
    <row r="693" spans="1:12" x14ac:dyDescent="0.3">
      <c r="A693"/>
      <c r="B693"/>
      <c r="C693"/>
      <c r="D693"/>
      <c r="E693"/>
      <c r="F693"/>
      <c r="G693"/>
      <c r="H693"/>
      <c r="I693"/>
      <c r="J693"/>
      <c r="K693"/>
      <c r="L693"/>
    </row>
    <row r="694" spans="1:12" x14ac:dyDescent="0.3">
      <c r="A694"/>
      <c r="B694"/>
      <c r="C694"/>
      <c r="D694"/>
      <c r="E694"/>
      <c r="F694"/>
      <c r="G694"/>
      <c r="H694"/>
      <c r="I694"/>
      <c r="J694"/>
      <c r="K694"/>
      <c r="L694"/>
    </row>
    <row r="695" spans="1:12" x14ac:dyDescent="0.3">
      <c r="A695"/>
      <c r="B695"/>
      <c r="C695"/>
      <c r="D695"/>
      <c r="E695"/>
      <c r="F695"/>
      <c r="G695"/>
      <c r="H695"/>
      <c r="I695"/>
      <c r="J695"/>
      <c r="K695"/>
      <c r="L695"/>
    </row>
    <row r="696" spans="1:12" x14ac:dyDescent="0.3">
      <c r="A696"/>
      <c r="B696"/>
      <c r="C696"/>
      <c r="D696"/>
      <c r="E696"/>
      <c r="F696"/>
      <c r="G696"/>
      <c r="H696"/>
      <c r="I696"/>
      <c r="J696"/>
      <c r="K696"/>
      <c r="L696"/>
    </row>
    <row r="697" spans="1:12" x14ac:dyDescent="0.3">
      <c r="A697"/>
      <c r="B697"/>
      <c r="C697"/>
      <c r="D697"/>
      <c r="E697"/>
      <c r="F697"/>
      <c r="G697"/>
      <c r="H697"/>
      <c r="I697"/>
      <c r="J697"/>
      <c r="K697"/>
      <c r="L697"/>
    </row>
    <row r="698" spans="1:12" x14ac:dyDescent="0.3">
      <c r="A698"/>
      <c r="B698"/>
      <c r="C698"/>
      <c r="D698"/>
      <c r="E698"/>
      <c r="F698"/>
      <c r="G698"/>
      <c r="H698"/>
      <c r="I698"/>
      <c r="J698"/>
      <c r="K698"/>
      <c r="L698"/>
    </row>
    <row r="699" spans="1:12" x14ac:dyDescent="0.3">
      <c r="A699"/>
      <c r="B699"/>
      <c r="C699"/>
      <c r="D699"/>
      <c r="E699"/>
      <c r="F699"/>
      <c r="G699"/>
      <c r="H699"/>
      <c r="I699"/>
      <c r="J699"/>
      <c r="K699"/>
      <c r="L699"/>
    </row>
    <row r="700" spans="1:12" x14ac:dyDescent="0.3">
      <c r="A700"/>
      <c r="B700"/>
      <c r="C700"/>
      <c r="D700"/>
      <c r="E700"/>
      <c r="F700"/>
      <c r="G700"/>
      <c r="H700"/>
      <c r="I700"/>
      <c r="J700"/>
      <c r="K700"/>
      <c r="L700"/>
    </row>
    <row r="701" spans="1:12" x14ac:dyDescent="0.3">
      <c r="A701"/>
      <c r="B701"/>
      <c r="C701"/>
      <c r="D701"/>
      <c r="E701"/>
      <c r="F701"/>
      <c r="G701"/>
      <c r="H701"/>
      <c r="I701"/>
      <c r="J701"/>
      <c r="K701"/>
      <c r="L701"/>
    </row>
    <row r="702" spans="1:12" x14ac:dyDescent="0.3">
      <c r="A702"/>
      <c r="B702"/>
      <c r="C702"/>
      <c r="D702"/>
      <c r="E702"/>
      <c r="F702"/>
      <c r="G702"/>
      <c r="H702"/>
      <c r="I702"/>
      <c r="J702"/>
      <c r="K702"/>
      <c r="L702"/>
    </row>
    <row r="703" spans="1:12" x14ac:dyDescent="0.3">
      <c r="A703"/>
      <c r="B703"/>
      <c r="C703"/>
      <c r="D703"/>
      <c r="E703"/>
      <c r="F703"/>
      <c r="G703"/>
      <c r="H703"/>
      <c r="I703"/>
      <c r="J703"/>
      <c r="K703"/>
      <c r="L703"/>
    </row>
    <row r="704" spans="1:12" x14ac:dyDescent="0.3">
      <c r="A704"/>
      <c r="B704"/>
      <c r="C704"/>
      <c r="D704"/>
      <c r="E704"/>
      <c r="F704"/>
      <c r="G704"/>
      <c r="H704"/>
      <c r="I704"/>
      <c r="J704"/>
      <c r="K704"/>
      <c r="L704"/>
    </row>
    <row r="705" spans="1:12" x14ac:dyDescent="0.3">
      <c r="A705"/>
      <c r="B705"/>
      <c r="C705"/>
      <c r="D705"/>
      <c r="E705"/>
      <c r="F705"/>
      <c r="G705"/>
      <c r="H705"/>
      <c r="I705"/>
      <c r="J705"/>
      <c r="K705"/>
      <c r="L705"/>
    </row>
    <row r="706" spans="1:12" x14ac:dyDescent="0.3">
      <c r="A706"/>
      <c r="B706"/>
      <c r="C706"/>
      <c r="D706"/>
      <c r="E706"/>
      <c r="F706"/>
      <c r="G706"/>
      <c r="H706"/>
      <c r="I706"/>
      <c r="J706"/>
      <c r="K706"/>
      <c r="L706"/>
    </row>
    <row r="707" spans="1:12" x14ac:dyDescent="0.3">
      <c r="A707"/>
      <c r="B707"/>
      <c r="C707"/>
      <c r="D707"/>
      <c r="E707"/>
      <c r="F707"/>
      <c r="G707"/>
      <c r="H707"/>
      <c r="I707"/>
      <c r="J707"/>
      <c r="K707"/>
      <c r="L707"/>
    </row>
    <row r="708" spans="1:12" x14ac:dyDescent="0.3">
      <c r="A708"/>
      <c r="B708"/>
      <c r="C708"/>
      <c r="D708"/>
      <c r="E708"/>
      <c r="F708"/>
      <c r="G708"/>
      <c r="H708"/>
      <c r="I708"/>
      <c r="J708"/>
      <c r="K708"/>
      <c r="L708"/>
    </row>
    <row r="709" spans="1:12" x14ac:dyDescent="0.3">
      <c r="A709"/>
      <c r="B709"/>
      <c r="C709"/>
      <c r="D709"/>
      <c r="E709"/>
      <c r="F709"/>
      <c r="G709"/>
      <c r="H709"/>
      <c r="I709"/>
      <c r="J709"/>
      <c r="K709"/>
      <c r="L709"/>
    </row>
    <row r="710" spans="1:12" x14ac:dyDescent="0.3">
      <c r="A710"/>
      <c r="B710"/>
      <c r="C710"/>
      <c r="D710"/>
      <c r="E710"/>
      <c r="F710"/>
      <c r="G710"/>
      <c r="H710"/>
      <c r="I710"/>
      <c r="J710"/>
      <c r="K710"/>
      <c r="L710"/>
    </row>
    <row r="711" spans="1:12" x14ac:dyDescent="0.3">
      <c r="A711"/>
      <c r="B711"/>
      <c r="C711"/>
      <c r="D711"/>
      <c r="E711"/>
      <c r="F711"/>
      <c r="G711"/>
      <c r="H711"/>
      <c r="I711"/>
      <c r="J711"/>
      <c r="K711"/>
      <c r="L711"/>
    </row>
    <row r="712" spans="1:12" x14ac:dyDescent="0.3">
      <c r="A712"/>
      <c r="B712"/>
      <c r="C712"/>
      <c r="D712"/>
      <c r="E712"/>
      <c r="F712"/>
      <c r="G712"/>
      <c r="H712"/>
      <c r="I712"/>
      <c r="J712"/>
      <c r="K712"/>
      <c r="L712"/>
    </row>
    <row r="713" spans="1:12" x14ac:dyDescent="0.3">
      <c r="A713"/>
      <c r="B713"/>
      <c r="C713"/>
      <c r="D713"/>
      <c r="E713"/>
      <c r="F713"/>
      <c r="G713"/>
      <c r="H713"/>
      <c r="I713"/>
      <c r="J713"/>
      <c r="K713"/>
      <c r="L713"/>
    </row>
    <row r="714" spans="1:12" x14ac:dyDescent="0.3">
      <c r="A714"/>
      <c r="B714"/>
      <c r="C714"/>
      <c r="D714"/>
      <c r="E714"/>
      <c r="F714"/>
      <c r="G714"/>
      <c r="H714"/>
      <c r="I714"/>
      <c r="J714"/>
      <c r="K714"/>
      <c r="L714"/>
    </row>
    <row r="715" spans="1:12" x14ac:dyDescent="0.3">
      <c r="A715"/>
      <c r="B715"/>
      <c r="C715"/>
      <c r="D715"/>
      <c r="E715"/>
      <c r="F715"/>
      <c r="G715"/>
      <c r="H715"/>
      <c r="I715"/>
      <c r="J715"/>
      <c r="K715"/>
      <c r="L715"/>
    </row>
    <row r="716" spans="1:12" x14ac:dyDescent="0.3">
      <c r="A716"/>
      <c r="B716"/>
      <c r="C716"/>
      <c r="D716"/>
      <c r="E716"/>
      <c r="F716"/>
      <c r="G716"/>
      <c r="H716"/>
      <c r="I716"/>
      <c r="J716"/>
      <c r="K716"/>
      <c r="L716"/>
    </row>
    <row r="717" spans="1:12" x14ac:dyDescent="0.3">
      <c r="A717"/>
      <c r="B717"/>
      <c r="C717"/>
      <c r="D717"/>
      <c r="E717"/>
      <c r="F717"/>
      <c r="G717"/>
      <c r="H717"/>
      <c r="I717"/>
      <c r="J717"/>
      <c r="K717"/>
      <c r="L717"/>
    </row>
    <row r="718" spans="1:12" x14ac:dyDescent="0.3">
      <c r="A718"/>
      <c r="B718"/>
      <c r="C718"/>
      <c r="D718"/>
      <c r="E718"/>
      <c r="F718"/>
      <c r="G718"/>
      <c r="H718"/>
      <c r="I718"/>
      <c r="J718"/>
      <c r="K718"/>
      <c r="L718"/>
    </row>
    <row r="719" spans="1:12" x14ac:dyDescent="0.3">
      <c r="A719"/>
      <c r="B719"/>
      <c r="C719"/>
      <c r="D719"/>
      <c r="E719"/>
      <c r="F719"/>
      <c r="G719"/>
      <c r="H719"/>
      <c r="I719"/>
      <c r="J719"/>
      <c r="K719"/>
      <c r="L719"/>
    </row>
    <row r="720" spans="1:12" x14ac:dyDescent="0.3">
      <c r="A720"/>
      <c r="B720"/>
      <c r="C720"/>
      <c r="D720"/>
      <c r="E720"/>
      <c r="F720"/>
      <c r="G720"/>
      <c r="H720"/>
      <c r="I720"/>
      <c r="J720"/>
      <c r="K720"/>
      <c r="L720"/>
    </row>
    <row r="721" spans="1:12" x14ac:dyDescent="0.3">
      <c r="A721"/>
      <c r="B721"/>
      <c r="C721"/>
      <c r="D721"/>
      <c r="E721"/>
      <c r="F721"/>
      <c r="G721"/>
      <c r="H721"/>
      <c r="I721"/>
      <c r="J721"/>
      <c r="K721"/>
      <c r="L721"/>
    </row>
    <row r="722" spans="1:12" x14ac:dyDescent="0.3">
      <c r="A722"/>
      <c r="B722"/>
      <c r="C722"/>
      <c r="D722"/>
      <c r="E722"/>
      <c r="F722"/>
      <c r="G722"/>
      <c r="H722"/>
      <c r="I722"/>
      <c r="J722"/>
      <c r="K722"/>
      <c r="L722"/>
    </row>
    <row r="723" spans="1:12" x14ac:dyDescent="0.3">
      <c r="A723"/>
      <c r="B723"/>
      <c r="C723"/>
      <c r="D723"/>
      <c r="E723"/>
      <c r="F723"/>
      <c r="G723"/>
      <c r="H723"/>
      <c r="I723"/>
      <c r="J723"/>
      <c r="K723"/>
      <c r="L723"/>
    </row>
    <row r="724" spans="1:12" x14ac:dyDescent="0.3">
      <c r="A724"/>
      <c r="B724"/>
      <c r="C724"/>
      <c r="D724"/>
      <c r="E724"/>
      <c r="F724"/>
      <c r="G724"/>
      <c r="H724"/>
      <c r="I724"/>
      <c r="J724"/>
      <c r="K724"/>
      <c r="L724"/>
    </row>
    <row r="725" spans="1:12" x14ac:dyDescent="0.3">
      <c r="A725"/>
      <c r="B725"/>
      <c r="C725"/>
      <c r="D725"/>
      <c r="E725"/>
      <c r="F725"/>
      <c r="G725"/>
      <c r="H725"/>
      <c r="I725"/>
      <c r="J725"/>
      <c r="K725"/>
      <c r="L725"/>
    </row>
    <row r="726" spans="1:12" x14ac:dyDescent="0.3">
      <c r="A726"/>
      <c r="B726"/>
      <c r="C726"/>
      <c r="D726"/>
      <c r="E726"/>
      <c r="F726"/>
      <c r="G726"/>
      <c r="H726"/>
      <c r="I726"/>
      <c r="J726"/>
      <c r="K726"/>
      <c r="L726"/>
    </row>
    <row r="727" spans="1:12" x14ac:dyDescent="0.3">
      <c r="A727"/>
      <c r="B727"/>
      <c r="C727"/>
      <c r="D727"/>
      <c r="E727"/>
      <c r="F727"/>
      <c r="G727"/>
      <c r="H727"/>
      <c r="I727"/>
      <c r="J727"/>
      <c r="K727"/>
      <c r="L727"/>
    </row>
    <row r="728" spans="1:12" x14ac:dyDescent="0.3">
      <c r="A728"/>
      <c r="B728"/>
      <c r="C728"/>
      <c r="D728"/>
      <c r="E728"/>
      <c r="F728"/>
      <c r="G728"/>
      <c r="H728"/>
      <c r="I728"/>
      <c r="J728"/>
      <c r="K728"/>
      <c r="L728"/>
    </row>
    <row r="729" spans="1:12" x14ac:dyDescent="0.3">
      <c r="A729"/>
      <c r="B729"/>
      <c r="C729"/>
      <c r="D729"/>
      <c r="E729"/>
      <c r="F729"/>
      <c r="G729"/>
      <c r="H729"/>
      <c r="I729"/>
      <c r="J729"/>
      <c r="K729"/>
      <c r="L729"/>
    </row>
    <row r="730" spans="1:12" x14ac:dyDescent="0.3">
      <c r="A730"/>
      <c r="B730"/>
      <c r="C730"/>
      <c r="D730"/>
      <c r="E730"/>
      <c r="F730"/>
      <c r="G730"/>
      <c r="H730"/>
      <c r="I730"/>
      <c r="J730"/>
      <c r="K730"/>
      <c r="L730"/>
    </row>
    <row r="731" spans="1:12" x14ac:dyDescent="0.3">
      <c r="A731"/>
      <c r="B731"/>
      <c r="C731"/>
      <c r="D731"/>
      <c r="E731"/>
      <c r="F731"/>
      <c r="G731"/>
      <c r="H731"/>
      <c r="I731"/>
      <c r="J731"/>
      <c r="K731"/>
      <c r="L731"/>
    </row>
    <row r="732" spans="1:12" x14ac:dyDescent="0.3">
      <c r="A732"/>
      <c r="B732"/>
      <c r="C732"/>
      <c r="D732"/>
      <c r="E732"/>
      <c r="F732"/>
      <c r="G732"/>
      <c r="H732"/>
      <c r="I732"/>
      <c r="J732"/>
      <c r="K732"/>
      <c r="L732"/>
    </row>
    <row r="733" spans="1:12" x14ac:dyDescent="0.3">
      <c r="A733"/>
      <c r="B733"/>
      <c r="C733"/>
      <c r="D733"/>
      <c r="E733"/>
      <c r="F733"/>
      <c r="G733"/>
      <c r="H733"/>
      <c r="I733"/>
      <c r="J733"/>
      <c r="K733"/>
      <c r="L733"/>
    </row>
    <row r="734" spans="1:12" x14ac:dyDescent="0.3">
      <c r="A734"/>
      <c r="B734"/>
      <c r="C734"/>
      <c r="D734"/>
      <c r="E734"/>
      <c r="F734"/>
      <c r="G734"/>
      <c r="H734"/>
      <c r="I734"/>
      <c r="J734"/>
      <c r="K734"/>
      <c r="L734"/>
    </row>
    <row r="735" spans="1:12" x14ac:dyDescent="0.3">
      <c r="A735"/>
      <c r="B735"/>
      <c r="C735"/>
      <c r="D735"/>
      <c r="E735"/>
      <c r="F735"/>
      <c r="G735"/>
      <c r="H735"/>
      <c r="I735"/>
      <c r="J735"/>
      <c r="K735"/>
      <c r="L735"/>
    </row>
    <row r="736" spans="1:12" x14ac:dyDescent="0.3">
      <c r="A736"/>
      <c r="B736"/>
      <c r="C736"/>
      <c r="D736"/>
      <c r="E736"/>
      <c r="F736"/>
      <c r="G736"/>
      <c r="H736"/>
      <c r="I736"/>
      <c r="J736"/>
      <c r="K736"/>
      <c r="L736"/>
    </row>
    <row r="737" spans="1:12" x14ac:dyDescent="0.3">
      <c r="A737"/>
      <c r="B737"/>
      <c r="C737"/>
      <c r="D737"/>
      <c r="E737"/>
      <c r="F737"/>
      <c r="G737"/>
      <c r="H737"/>
      <c r="I737"/>
      <c r="J737"/>
      <c r="K737"/>
      <c r="L737"/>
    </row>
    <row r="738" spans="1:12" x14ac:dyDescent="0.3">
      <c r="A738"/>
      <c r="B738"/>
      <c r="C738"/>
      <c r="D738"/>
      <c r="E738"/>
      <c r="F738"/>
      <c r="G738"/>
      <c r="H738"/>
      <c r="I738"/>
      <c r="J738"/>
      <c r="K738"/>
      <c r="L738"/>
    </row>
    <row r="739" spans="1:12" x14ac:dyDescent="0.3">
      <c r="A739"/>
      <c r="B739"/>
      <c r="C739"/>
      <c r="D739"/>
      <c r="E739"/>
      <c r="F739"/>
      <c r="G739"/>
      <c r="H739"/>
      <c r="I739"/>
      <c r="J739"/>
      <c r="K739"/>
      <c r="L739"/>
    </row>
    <row r="740" spans="1:12" x14ac:dyDescent="0.3">
      <c r="A740"/>
      <c r="B740"/>
      <c r="C740"/>
      <c r="D740"/>
      <c r="E740"/>
      <c r="F740"/>
      <c r="G740"/>
      <c r="H740"/>
      <c r="I740"/>
      <c r="J740"/>
      <c r="K740"/>
      <c r="L740"/>
    </row>
    <row r="741" spans="1:12" x14ac:dyDescent="0.3">
      <c r="A741"/>
      <c r="B741"/>
      <c r="C741"/>
      <c r="D741"/>
      <c r="E741"/>
      <c r="F741"/>
      <c r="G741"/>
      <c r="H741"/>
      <c r="I741"/>
      <c r="J741"/>
      <c r="K741"/>
      <c r="L741"/>
    </row>
    <row r="742" spans="1:12" x14ac:dyDescent="0.3">
      <c r="A742"/>
      <c r="B742"/>
      <c r="C742"/>
      <c r="D742"/>
      <c r="E742"/>
      <c r="F742"/>
      <c r="G742"/>
      <c r="H742"/>
      <c r="I742"/>
      <c r="J742"/>
      <c r="K742"/>
      <c r="L742"/>
    </row>
    <row r="743" spans="1:12" x14ac:dyDescent="0.3">
      <c r="A743"/>
      <c r="B743"/>
      <c r="C743"/>
      <c r="D743"/>
      <c r="E743"/>
      <c r="F743"/>
      <c r="G743"/>
      <c r="H743"/>
      <c r="I743"/>
      <c r="J743"/>
      <c r="K743"/>
      <c r="L743"/>
    </row>
    <row r="744" spans="1:12" x14ac:dyDescent="0.3">
      <c r="A744"/>
      <c r="B744"/>
      <c r="C744"/>
      <c r="D744"/>
      <c r="E744"/>
      <c r="F744"/>
      <c r="G744"/>
      <c r="H744"/>
      <c r="I744"/>
      <c r="J744"/>
      <c r="K744"/>
      <c r="L744"/>
    </row>
    <row r="745" spans="1:12" x14ac:dyDescent="0.3">
      <c r="A745"/>
      <c r="B745"/>
      <c r="C745"/>
      <c r="D745"/>
      <c r="E745"/>
      <c r="F745"/>
      <c r="G745"/>
      <c r="H745"/>
      <c r="I745"/>
      <c r="J745"/>
      <c r="K745"/>
      <c r="L745"/>
    </row>
    <row r="746" spans="1:12" x14ac:dyDescent="0.3">
      <c r="A746"/>
      <c r="B746"/>
      <c r="C746"/>
      <c r="D746"/>
      <c r="E746"/>
      <c r="F746"/>
      <c r="G746"/>
      <c r="H746"/>
      <c r="I746"/>
      <c r="J746"/>
      <c r="K746"/>
      <c r="L746"/>
    </row>
    <row r="747" spans="1:12" x14ac:dyDescent="0.3">
      <c r="A747"/>
      <c r="B747"/>
      <c r="C747"/>
      <c r="D747"/>
      <c r="E747"/>
      <c r="F747"/>
      <c r="G747"/>
      <c r="H747"/>
      <c r="I747"/>
      <c r="J747"/>
      <c r="K747"/>
      <c r="L747"/>
    </row>
    <row r="748" spans="1:12" x14ac:dyDescent="0.3">
      <c r="A748"/>
      <c r="B748"/>
      <c r="C748"/>
      <c r="D748"/>
      <c r="E748"/>
      <c r="F748"/>
      <c r="G748"/>
      <c r="H748"/>
      <c r="I748"/>
      <c r="J748"/>
      <c r="K748"/>
      <c r="L748"/>
    </row>
    <row r="749" spans="1:12" x14ac:dyDescent="0.3">
      <c r="A749"/>
      <c r="B749"/>
      <c r="C749"/>
      <c r="D749"/>
      <c r="E749"/>
      <c r="F749"/>
      <c r="G749"/>
      <c r="H749"/>
      <c r="I749"/>
      <c r="J749"/>
      <c r="K749"/>
      <c r="L749"/>
    </row>
    <row r="750" spans="1:12" x14ac:dyDescent="0.3">
      <c r="A750"/>
      <c r="B750"/>
      <c r="C750"/>
      <c r="D750"/>
      <c r="E750"/>
      <c r="F750"/>
      <c r="G750"/>
      <c r="H750"/>
      <c r="I750"/>
      <c r="J750"/>
      <c r="K750"/>
      <c r="L750"/>
    </row>
    <row r="751" spans="1:12" x14ac:dyDescent="0.3">
      <c r="A751"/>
      <c r="B751"/>
      <c r="C751"/>
      <c r="D751"/>
      <c r="E751"/>
      <c r="F751"/>
      <c r="G751"/>
      <c r="H751"/>
      <c r="I751"/>
      <c r="J751"/>
      <c r="K751"/>
      <c r="L751"/>
    </row>
    <row r="752" spans="1:12" x14ac:dyDescent="0.3">
      <c r="A752"/>
      <c r="B752"/>
      <c r="C752"/>
      <c r="D752"/>
      <c r="E752"/>
      <c r="F752"/>
      <c r="G752"/>
      <c r="H752"/>
      <c r="I752"/>
      <c r="J752"/>
      <c r="K752"/>
      <c r="L752"/>
    </row>
    <row r="753" spans="1:12" x14ac:dyDescent="0.3">
      <c r="A753"/>
      <c r="B753"/>
      <c r="C753"/>
      <c r="D753"/>
      <c r="E753"/>
      <c r="F753"/>
      <c r="G753"/>
      <c r="H753"/>
      <c r="I753"/>
      <c r="J753"/>
      <c r="K753"/>
      <c r="L753"/>
    </row>
    <row r="754" spans="1:12" x14ac:dyDescent="0.3">
      <c r="A754"/>
      <c r="B754"/>
      <c r="C754"/>
      <c r="D754"/>
      <c r="E754"/>
      <c r="F754"/>
      <c r="G754"/>
      <c r="H754"/>
      <c r="I754"/>
      <c r="J754"/>
      <c r="K754"/>
      <c r="L754"/>
    </row>
    <row r="755" spans="1:12" x14ac:dyDescent="0.3">
      <c r="A755"/>
      <c r="B755"/>
      <c r="C755"/>
      <c r="D755"/>
      <c r="E755"/>
      <c r="F755"/>
      <c r="G755"/>
      <c r="H755"/>
      <c r="I755"/>
      <c r="J755"/>
      <c r="K755"/>
      <c r="L755"/>
    </row>
    <row r="756" spans="1:12" x14ac:dyDescent="0.3">
      <c r="A756"/>
      <c r="B756"/>
      <c r="C756"/>
      <c r="D756"/>
      <c r="E756"/>
      <c r="F756"/>
      <c r="G756"/>
      <c r="H756"/>
      <c r="I756"/>
      <c r="J756"/>
      <c r="K756"/>
      <c r="L756"/>
    </row>
    <row r="757" spans="1:12" x14ac:dyDescent="0.3">
      <c r="A757"/>
      <c r="B757"/>
      <c r="C757"/>
      <c r="D757"/>
      <c r="E757"/>
      <c r="F757"/>
      <c r="G757"/>
      <c r="H757"/>
      <c r="I757"/>
      <c r="J757"/>
      <c r="K757"/>
      <c r="L757"/>
    </row>
    <row r="758" spans="1:12" x14ac:dyDescent="0.3">
      <c r="A758"/>
      <c r="B758"/>
      <c r="C758"/>
      <c r="D758"/>
      <c r="E758"/>
      <c r="F758"/>
      <c r="G758"/>
      <c r="H758"/>
      <c r="I758"/>
      <c r="J758"/>
      <c r="K758"/>
      <c r="L758"/>
    </row>
    <row r="759" spans="1:12" x14ac:dyDescent="0.3">
      <c r="A759"/>
      <c r="B759"/>
      <c r="C759"/>
      <c r="D759"/>
      <c r="E759"/>
      <c r="F759"/>
      <c r="G759"/>
      <c r="H759"/>
      <c r="I759"/>
      <c r="J759"/>
      <c r="K759"/>
      <c r="L759"/>
    </row>
    <row r="760" spans="1:12" x14ac:dyDescent="0.3">
      <c r="A760"/>
      <c r="B760"/>
      <c r="C760"/>
      <c r="D760"/>
      <c r="E760"/>
      <c r="F760"/>
      <c r="G760"/>
      <c r="H760"/>
      <c r="I760"/>
      <c r="J760"/>
      <c r="K760"/>
      <c r="L760"/>
    </row>
    <row r="761" spans="1:12" x14ac:dyDescent="0.3">
      <c r="A761"/>
      <c r="B761"/>
      <c r="C761"/>
      <c r="D761"/>
      <c r="E761"/>
      <c r="F761"/>
      <c r="G761"/>
      <c r="H761"/>
      <c r="I761"/>
      <c r="J761"/>
      <c r="K761"/>
      <c r="L761"/>
    </row>
    <row r="762" spans="1:12" x14ac:dyDescent="0.3">
      <c r="A762"/>
      <c r="B762"/>
      <c r="C762"/>
      <c r="D762"/>
      <c r="E762"/>
      <c r="F762"/>
      <c r="G762"/>
      <c r="H762"/>
      <c r="I762"/>
      <c r="J762"/>
      <c r="K762"/>
      <c r="L762"/>
    </row>
    <row r="763" spans="1:12" x14ac:dyDescent="0.3">
      <c r="A763"/>
      <c r="B763"/>
      <c r="C763"/>
      <c r="D763"/>
      <c r="E763"/>
      <c r="F763"/>
      <c r="G763"/>
      <c r="H763"/>
      <c r="I763"/>
      <c r="J763"/>
      <c r="K763"/>
      <c r="L763"/>
    </row>
    <row r="764" spans="1:12" x14ac:dyDescent="0.3">
      <c r="A764"/>
      <c r="B764"/>
      <c r="C764"/>
      <c r="D764"/>
      <c r="E764"/>
      <c r="F764"/>
      <c r="G764"/>
      <c r="H764"/>
      <c r="I764"/>
      <c r="J764"/>
      <c r="K764"/>
      <c r="L764"/>
    </row>
    <row r="765" spans="1:12" x14ac:dyDescent="0.3">
      <c r="A765"/>
      <c r="B765"/>
      <c r="C765"/>
      <c r="D765"/>
      <c r="E765"/>
      <c r="F765"/>
      <c r="G765"/>
      <c r="H765"/>
      <c r="I765"/>
      <c r="J765"/>
      <c r="K765"/>
      <c r="L765"/>
    </row>
    <row r="766" spans="1:12" x14ac:dyDescent="0.3">
      <c r="A766"/>
      <c r="B766"/>
      <c r="C766"/>
      <c r="D766"/>
      <c r="E766"/>
      <c r="F766"/>
      <c r="G766"/>
      <c r="H766"/>
      <c r="I766"/>
      <c r="J766"/>
      <c r="K766"/>
      <c r="L766"/>
    </row>
    <row r="767" spans="1:12" x14ac:dyDescent="0.3">
      <c r="A767"/>
      <c r="B767"/>
      <c r="C767"/>
      <c r="D767"/>
      <c r="E767"/>
      <c r="F767"/>
      <c r="G767"/>
      <c r="H767"/>
      <c r="I767"/>
      <c r="J767"/>
      <c r="K767"/>
      <c r="L767"/>
    </row>
    <row r="768" spans="1:12" x14ac:dyDescent="0.3">
      <c r="A768"/>
      <c r="B768"/>
      <c r="C768"/>
      <c r="D768"/>
      <c r="E768"/>
      <c r="F768"/>
      <c r="G768"/>
      <c r="H768"/>
      <c r="I768"/>
      <c r="J768"/>
      <c r="K768"/>
      <c r="L768"/>
    </row>
    <row r="769" spans="1:12" x14ac:dyDescent="0.3">
      <c r="A769"/>
      <c r="B769"/>
      <c r="C769"/>
      <c r="D769"/>
      <c r="E769"/>
      <c r="F769"/>
      <c r="G769"/>
      <c r="H769"/>
      <c r="I769"/>
      <c r="J769"/>
      <c r="K769"/>
      <c r="L769"/>
    </row>
    <row r="770" spans="1:12" x14ac:dyDescent="0.3">
      <c r="A770"/>
      <c r="B770"/>
      <c r="C770"/>
      <c r="D770"/>
      <c r="E770"/>
      <c r="F770"/>
      <c r="G770"/>
      <c r="H770"/>
      <c r="I770"/>
      <c r="J770"/>
      <c r="K770"/>
      <c r="L770"/>
    </row>
    <row r="771" spans="1:12" x14ac:dyDescent="0.3">
      <c r="A771"/>
      <c r="B771"/>
      <c r="C771"/>
      <c r="D771"/>
      <c r="E771"/>
      <c r="F771"/>
      <c r="G771"/>
      <c r="H771"/>
      <c r="I771"/>
      <c r="J771"/>
      <c r="K771"/>
      <c r="L771"/>
    </row>
    <row r="772" spans="1:12" x14ac:dyDescent="0.3">
      <c r="A772"/>
      <c r="B772"/>
      <c r="C772"/>
      <c r="D772"/>
      <c r="E772"/>
      <c r="F772"/>
      <c r="G772"/>
      <c r="H772"/>
      <c r="I772"/>
      <c r="J772"/>
      <c r="K772"/>
      <c r="L772"/>
    </row>
    <row r="773" spans="1:12" x14ac:dyDescent="0.3">
      <c r="A773"/>
      <c r="B773"/>
      <c r="C773"/>
      <c r="D773"/>
      <c r="E773"/>
      <c r="F773"/>
      <c r="G773"/>
      <c r="H773"/>
      <c r="I773"/>
      <c r="J773"/>
      <c r="K773"/>
      <c r="L773"/>
    </row>
    <row r="774" spans="1:12" x14ac:dyDescent="0.3">
      <c r="A774"/>
      <c r="B774"/>
      <c r="C774"/>
      <c r="D774"/>
      <c r="E774"/>
      <c r="F774"/>
      <c r="G774"/>
      <c r="H774"/>
      <c r="I774"/>
      <c r="J774"/>
      <c r="K774"/>
      <c r="L774"/>
    </row>
    <row r="775" spans="1:12" x14ac:dyDescent="0.3">
      <c r="A775"/>
      <c r="B775"/>
      <c r="C775"/>
      <c r="D775"/>
      <c r="E775"/>
      <c r="F775"/>
      <c r="G775"/>
      <c r="H775"/>
      <c r="I775"/>
      <c r="J775"/>
      <c r="K775"/>
      <c r="L775"/>
    </row>
    <row r="776" spans="1:12" x14ac:dyDescent="0.3">
      <c r="A776"/>
      <c r="B776"/>
      <c r="C776"/>
      <c r="D776"/>
      <c r="E776"/>
      <c r="F776"/>
      <c r="G776"/>
      <c r="H776"/>
      <c r="I776"/>
      <c r="J776"/>
      <c r="K776"/>
      <c r="L776"/>
    </row>
    <row r="777" spans="1:12" x14ac:dyDescent="0.3">
      <c r="A777"/>
      <c r="B777"/>
      <c r="C777"/>
      <c r="D777"/>
      <c r="E777"/>
      <c r="F777"/>
      <c r="G777"/>
      <c r="H777"/>
      <c r="I777"/>
      <c r="J777"/>
      <c r="K777"/>
      <c r="L777"/>
    </row>
    <row r="778" spans="1:12" x14ac:dyDescent="0.3">
      <c r="A778"/>
      <c r="B778"/>
      <c r="C778"/>
      <c r="D778"/>
      <c r="E778"/>
      <c r="F778"/>
      <c r="G778"/>
      <c r="H778"/>
      <c r="I778"/>
      <c r="J778"/>
      <c r="K778"/>
      <c r="L778"/>
    </row>
    <row r="779" spans="1:12" x14ac:dyDescent="0.3">
      <c r="A779"/>
      <c r="B779"/>
      <c r="C779"/>
      <c r="D779"/>
      <c r="E779"/>
      <c r="F779"/>
      <c r="G779"/>
      <c r="H779"/>
      <c r="I779"/>
      <c r="J779"/>
      <c r="K779"/>
      <c r="L779"/>
    </row>
    <row r="780" spans="1:12" x14ac:dyDescent="0.3">
      <c r="A780"/>
      <c r="B780"/>
      <c r="C780"/>
      <c r="D780"/>
      <c r="E780"/>
      <c r="F780"/>
      <c r="G780"/>
      <c r="H780"/>
      <c r="I780"/>
      <c r="J780"/>
      <c r="K780"/>
      <c r="L780"/>
    </row>
    <row r="781" spans="1:12" x14ac:dyDescent="0.3">
      <c r="A781"/>
      <c r="B781"/>
      <c r="C781"/>
      <c r="D781"/>
      <c r="E781"/>
      <c r="F781"/>
      <c r="G781"/>
      <c r="H781"/>
      <c r="I781"/>
      <c r="J781"/>
      <c r="K781"/>
      <c r="L781"/>
    </row>
    <row r="782" spans="1:12" x14ac:dyDescent="0.3">
      <c r="A782"/>
      <c r="B782"/>
      <c r="C782"/>
      <c r="D782"/>
      <c r="E782"/>
      <c r="F782"/>
      <c r="G782"/>
      <c r="H782"/>
      <c r="I782"/>
      <c r="J782"/>
      <c r="K782"/>
      <c r="L782"/>
    </row>
    <row r="783" spans="1:12" x14ac:dyDescent="0.3">
      <c r="A783"/>
      <c r="B783"/>
      <c r="C783"/>
      <c r="D783"/>
      <c r="E783"/>
      <c r="F783"/>
      <c r="G783"/>
      <c r="H783"/>
      <c r="I783"/>
      <c r="J783"/>
      <c r="K783"/>
      <c r="L783"/>
    </row>
    <row r="784" spans="1:12" x14ac:dyDescent="0.3">
      <c r="A784"/>
      <c r="B784"/>
      <c r="C784"/>
      <c r="D784"/>
      <c r="E784"/>
      <c r="F784"/>
      <c r="G784"/>
      <c r="H784"/>
      <c r="I784"/>
      <c r="J784"/>
      <c r="K784"/>
      <c r="L784"/>
    </row>
    <row r="785" spans="1:12" x14ac:dyDescent="0.3">
      <c r="A785"/>
      <c r="B785"/>
      <c r="C785"/>
      <c r="D785"/>
      <c r="E785"/>
      <c r="F785"/>
      <c r="G785"/>
      <c r="H785"/>
      <c r="I785"/>
      <c r="J785"/>
      <c r="K785"/>
      <c r="L785"/>
    </row>
    <row r="786" spans="1:12" x14ac:dyDescent="0.3">
      <c r="A786"/>
      <c r="B786"/>
      <c r="C786"/>
      <c r="D786"/>
      <c r="E786"/>
      <c r="F786"/>
      <c r="G786"/>
      <c r="H786"/>
      <c r="I786"/>
      <c r="J786"/>
      <c r="K786"/>
      <c r="L786"/>
    </row>
    <row r="787" spans="1:12" x14ac:dyDescent="0.3">
      <c r="A787"/>
      <c r="B787"/>
      <c r="C787"/>
      <c r="D787"/>
      <c r="E787"/>
      <c r="F787"/>
      <c r="G787"/>
      <c r="H787"/>
      <c r="I787"/>
      <c r="J787"/>
      <c r="K787"/>
      <c r="L787"/>
    </row>
    <row r="788" spans="1:12" x14ac:dyDescent="0.3">
      <c r="A788"/>
      <c r="B788"/>
      <c r="C788"/>
      <c r="D788"/>
      <c r="E788"/>
      <c r="F788"/>
      <c r="G788"/>
      <c r="H788"/>
      <c r="I788"/>
      <c r="J788"/>
      <c r="K788"/>
      <c r="L788"/>
    </row>
    <row r="789" spans="1:12" x14ac:dyDescent="0.3">
      <c r="A789"/>
      <c r="B789"/>
      <c r="C789"/>
      <c r="D789"/>
      <c r="E789"/>
      <c r="F789"/>
      <c r="G789"/>
      <c r="H789"/>
      <c r="I789"/>
      <c r="J789"/>
      <c r="K789"/>
      <c r="L789"/>
    </row>
    <row r="790" spans="1:12" x14ac:dyDescent="0.3">
      <c r="A790"/>
      <c r="B790"/>
      <c r="C790"/>
      <c r="D790"/>
      <c r="E790"/>
      <c r="F790"/>
      <c r="G790"/>
      <c r="H790"/>
      <c r="I790"/>
      <c r="J790"/>
      <c r="K790"/>
      <c r="L790"/>
    </row>
    <row r="791" spans="1:12" x14ac:dyDescent="0.3">
      <c r="A791"/>
      <c r="B791"/>
      <c r="C791"/>
      <c r="D791"/>
      <c r="E791"/>
      <c r="F791"/>
      <c r="G791"/>
      <c r="H791"/>
      <c r="I791"/>
      <c r="J791"/>
      <c r="K791"/>
      <c r="L791"/>
    </row>
    <row r="792" spans="1:12" x14ac:dyDescent="0.3">
      <c r="A792"/>
      <c r="B792"/>
      <c r="C792"/>
      <c r="D792"/>
      <c r="E792"/>
      <c r="F792"/>
      <c r="G792"/>
      <c r="H792"/>
      <c r="I792"/>
      <c r="J792"/>
      <c r="K792"/>
      <c r="L792"/>
    </row>
    <row r="793" spans="1:12" x14ac:dyDescent="0.3">
      <c r="A793"/>
      <c r="B793"/>
      <c r="C793"/>
      <c r="D793"/>
      <c r="E793"/>
      <c r="F793"/>
      <c r="G793"/>
      <c r="H793"/>
      <c r="I793"/>
      <c r="J793"/>
      <c r="K793"/>
      <c r="L793"/>
    </row>
    <row r="794" spans="1:12" x14ac:dyDescent="0.3">
      <c r="A794"/>
      <c r="B794"/>
      <c r="C794"/>
      <c r="D794"/>
      <c r="E794"/>
      <c r="F794"/>
      <c r="G794"/>
      <c r="H794"/>
      <c r="I794"/>
      <c r="J794"/>
      <c r="K794"/>
      <c r="L794"/>
    </row>
    <row r="795" spans="1:12" x14ac:dyDescent="0.3">
      <c r="A795"/>
      <c r="B795"/>
      <c r="C795"/>
      <c r="D795"/>
      <c r="E795"/>
      <c r="F795"/>
      <c r="G795"/>
      <c r="H795"/>
      <c r="I795"/>
      <c r="J795"/>
      <c r="K795"/>
      <c r="L795"/>
    </row>
    <row r="796" spans="1:12" x14ac:dyDescent="0.3">
      <c r="A796"/>
      <c r="B796"/>
      <c r="C796"/>
      <c r="D796"/>
      <c r="E796"/>
      <c r="F796"/>
      <c r="G796"/>
      <c r="H796"/>
      <c r="I796"/>
      <c r="J796"/>
      <c r="K796"/>
      <c r="L796"/>
    </row>
    <row r="797" spans="1:12" x14ac:dyDescent="0.3">
      <c r="A797"/>
      <c r="B797"/>
      <c r="C797"/>
      <c r="D797"/>
      <c r="E797"/>
      <c r="F797"/>
      <c r="G797"/>
      <c r="H797"/>
      <c r="I797"/>
      <c r="J797"/>
      <c r="K797"/>
      <c r="L797"/>
    </row>
    <row r="798" spans="1:12" x14ac:dyDescent="0.3">
      <c r="A798"/>
      <c r="B798"/>
      <c r="C798"/>
      <c r="D798"/>
      <c r="E798"/>
      <c r="F798"/>
      <c r="G798"/>
      <c r="H798"/>
      <c r="I798"/>
      <c r="J798"/>
      <c r="K798"/>
      <c r="L798"/>
    </row>
    <row r="799" spans="1:12" x14ac:dyDescent="0.3">
      <c r="A799"/>
      <c r="B799"/>
      <c r="C799"/>
      <c r="D799"/>
      <c r="E799"/>
      <c r="F799"/>
      <c r="G799"/>
      <c r="H799"/>
      <c r="I799"/>
      <c r="J799"/>
      <c r="K799"/>
      <c r="L799"/>
    </row>
    <row r="800" spans="1:12" x14ac:dyDescent="0.3">
      <c r="A800"/>
      <c r="B800"/>
      <c r="C800"/>
      <c r="D800"/>
      <c r="E800"/>
      <c r="F800"/>
      <c r="G800"/>
      <c r="H800"/>
      <c r="I800"/>
      <c r="J800"/>
      <c r="K800"/>
      <c r="L800"/>
    </row>
    <row r="801" spans="1:12" x14ac:dyDescent="0.3">
      <c r="A801"/>
      <c r="B801"/>
      <c r="C801"/>
      <c r="D801"/>
      <c r="E801"/>
      <c r="F801"/>
      <c r="G801"/>
      <c r="H801"/>
      <c r="I801"/>
      <c r="J801"/>
      <c r="K801"/>
      <c r="L801"/>
    </row>
    <row r="802" spans="1:12" x14ac:dyDescent="0.3">
      <c r="A802"/>
      <c r="B802"/>
      <c r="C802"/>
      <c r="D802"/>
      <c r="E802"/>
      <c r="F802"/>
      <c r="G802"/>
      <c r="H802"/>
      <c r="I802"/>
      <c r="J802"/>
      <c r="K802"/>
      <c r="L802"/>
    </row>
    <row r="803" spans="1:12" x14ac:dyDescent="0.3">
      <c r="A803"/>
      <c r="B803"/>
      <c r="C803"/>
      <c r="D803"/>
      <c r="E803"/>
      <c r="F803"/>
      <c r="G803"/>
      <c r="H803"/>
      <c r="I803"/>
      <c r="J803"/>
      <c r="K803"/>
      <c r="L803"/>
    </row>
    <row r="804" spans="1:12" x14ac:dyDescent="0.3">
      <c r="A804"/>
      <c r="B804"/>
      <c r="C804"/>
      <c r="D804"/>
      <c r="E804"/>
      <c r="F804"/>
      <c r="G804"/>
      <c r="H804"/>
      <c r="I804"/>
      <c r="J804"/>
      <c r="K804"/>
      <c r="L804"/>
    </row>
    <row r="805" spans="1:12" x14ac:dyDescent="0.3">
      <c r="A805"/>
      <c r="B805"/>
      <c r="C805"/>
      <c r="D805"/>
      <c r="E805"/>
      <c r="F805"/>
      <c r="G805"/>
      <c r="H805"/>
      <c r="I805"/>
      <c r="J805"/>
      <c r="K805"/>
      <c r="L805"/>
    </row>
    <row r="806" spans="1:12" x14ac:dyDescent="0.3">
      <c r="A806"/>
      <c r="B806"/>
      <c r="C806"/>
      <c r="D806"/>
      <c r="E806"/>
      <c r="F806"/>
      <c r="G806"/>
      <c r="H806"/>
      <c r="I806"/>
      <c r="J806"/>
      <c r="K806"/>
      <c r="L806"/>
    </row>
    <row r="807" spans="1:12" x14ac:dyDescent="0.3">
      <c r="A807"/>
      <c r="B807"/>
      <c r="C807"/>
      <c r="D807"/>
      <c r="E807"/>
      <c r="F807"/>
      <c r="G807"/>
      <c r="H807"/>
      <c r="I807"/>
      <c r="J807"/>
      <c r="K807"/>
      <c r="L807"/>
    </row>
    <row r="808" spans="1:12" x14ac:dyDescent="0.3">
      <c r="A808"/>
      <c r="B808"/>
      <c r="C808"/>
      <c r="D808"/>
      <c r="E808"/>
      <c r="F808"/>
      <c r="G808"/>
      <c r="H808"/>
      <c r="I808"/>
      <c r="J808"/>
      <c r="K808"/>
      <c r="L808"/>
    </row>
    <row r="809" spans="1:12" x14ac:dyDescent="0.3">
      <c r="A809"/>
      <c r="B809"/>
      <c r="C809"/>
      <c r="D809"/>
      <c r="E809"/>
      <c r="F809"/>
      <c r="G809"/>
      <c r="H809"/>
      <c r="I809"/>
      <c r="J809"/>
      <c r="K809"/>
      <c r="L809"/>
    </row>
    <row r="810" spans="1:12" x14ac:dyDescent="0.3">
      <c r="A810"/>
      <c r="B810"/>
      <c r="C810"/>
      <c r="D810"/>
      <c r="E810"/>
      <c r="F810"/>
      <c r="G810"/>
      <c r="H810"/>
      <c r="I810"/>
      <c r="J810"/>
      <c r="K810"/>
      <c r="L810"/>
    </row>
    <row r="811" spans="1:12" x14ac:dyDescent="0.3">
      <c r="A811"/>
      <c r="B811"/>
      <c r="C811"/>
      <c r="D811"/>
      <c r="E811"/>
      <c r="F811"/>
      <c r="G811"/>
      <c r="H811"/>
      <c r="I811"/>
      <c r="J811"/>
      <c r="K811"/>
      <c r="L811"/>
    </row>
    <row r="812" spans="1:12" x14ac:dyDescent="0.3">
      <c r="A812"/>
      <c r="B812"/>
      <c r="C812"/>
      <c r="D812"/>
      <c r="E812"/>
      <c r="F812"/>
      <c r="G812"/>
      <c r="H812"/>
      <c r="I812"/>
      <c r="J812"/>
      <c r="K812"/>
      <c r="L812"/>
    </row>
    <row r="813" spans="1:12" x14ac:dyDescent="0.3">
      <c r="A813"/>
      <c r="B813"/>
      <c r="C813"/>
      <c r="D813"/>
      <c r="E813"/>
      <c r="F813"/>
      <c r="G813"/>
      <c r="H813"/>
      <c r="I813"/>
      <c r="J813"/>
      <c r="K813"/>
      <c r="L813"/>
    </row>
    <row r="814" spans="1:12" x14ac:dyDescent="0.3">
      <c r="A814"/>
      <c r="B814"/>
      <c r="C814"/>
      <c r="D814"/>
      <c r="E814"/>
      <c r="F814"/>
      <c r="G814"/>
      <c r="H814"/>
      <c r="I814"/>
      <c r="J814"/>
      <c r="K814"/>
      <c r="L814"/>
    </row>
    <row r="815" spans="1:12" x14ac:dyDescent="0.3">
      <c r="A815"/>
      <c r="B815"/>
      <c r="C815"/>
      <c r="D815"/>
      <c r="E815"/>
      <c r="F815"/>
      <c r="G815"/>
      <c r="H815"/>
      <c r="I815"/>
      <c r="J815"/>
      <c r="K815"/>
      <c r="L815"/>
    </row>
    <row r="816" spans="1:12" x14ac:dyDescent="0.3">
      <c r="A816"/>
      <c r="B816"/>
      <c r="C816"/>
      <c r="D816"/>
      <c r="E816"/>
      <c r="F816"/>
      <c r="G816"/>
      <c r="H816"/>
      <c r="I816"/>
      <c r="J816"/>
      <c r="K816"/>
      <c r="L816"/>
    </row>
    <row r="817" spans="1:12" x14ac:dyDescent="0.3">
      <c r="A817"/>
      <c r="B817"/>
      <c r="C817"/>
      <c r="D817"/>
      <c r="E817"/>
      <c r="F817"/>
      <c r="G817"/>
      <c r="H817"/>
      <c r="I817"/>
      <c r="J817"/>
      <c r="K817"/>
      <c r="L817"/>
    </row>
    <row r="818" spans="1:12" x14ac:dyDescent="0.3">
      <c r="A818"/>
      <c r="B818"/>
      <c r="C818"/>
      <c r="D818"/>
      <c r="E818"/>
      <c r="F818"/>
      <c r="G818"/>
      <c r="H818"/>
      <c r="I818"/>
      <c r="J818"/>
      <c r="K818"/>
      <c r="L818"/>
    </row>
    <row r="819" spans="1:12" x14ac:dyDescent="0.3">
      <c r="A819"/>
      <c r="B819"/>
      <c r="C819"/>
      <c r="D819"/>
      <c r="E819"/>
      <c r="F819"/>
      <c r="G819"/>
      <c r="H819"/>
      <c r="I819"/>
      <c r="J819"/>
      <c r="K819"/>
      <c r="L819"/>
    </row>
    <row r="820" spans="1:12" x14ac:dyDescent="0.3">
      <c r="A820"/>
      <c r="B820"/>
      <c r="C820"/>
      <c r="D820"/>
      <c r="E820"/>
      <c r="F820"/>
      <c r="G820"/>
      <c r="H820"/>
      <c r="I820"/>
      <c r="J820"/>
      <c r="K820"/>
      <c r="L820"/>
    </row>
    <row r="821" spans="1:12" x14ac:dyDescent="0.3">
      <c r="A821"/>
      <c r="B821"/>
      <c r="C821"/>
      <c r="D821"/>
      <c r="E821"/>
      <c r="F821"/>
      <c r="G821"/>
      <c r="H821"/>
      <c r="I821"/>
      <c r="J821"/>
      <c r="K821"/>
      <c r="L821"/>
    </row>
    <row r="822" spans="1:12" x14ac:dyDescent="0.3">
      <c r="A822"/>
      <c r="B822"/>
      <c r="C822"/>
      <c r="D822"/>
      <c r="E822"/>
      <c r="F822"/>
      <c r="G822"/>
      <c r="H822"/>
      <c r="I822"/>
      <c r="J822"/>
      <c r="K822"/>
      <c r="L822"/>
    </row>
    <row r="823" spans="1:12" x14ac:dyDescent="0.3">
      <c r="A823"/>
      <c r="B823"/>
      <c r="C823"/>
      <c r="D823"/>
      <c r="E823"/>
      <c r="F823"/>
      <c r="G823"/>
      <c r="H823"/>
      <c r="I823"/>
      <c r="J823"/>
      <c r="K823"/>
      <c r="L823"/>
    </row>
    <row r="824" spans="1:12" x14ac:dyDescent="0.3">
      <c r="A824"/>
      <c r="B824"/>
      <c r="C824"/>
      <c r="D824"/>
      <c r="E824"/>
      <c r="F824"/>
      <c r="G824"/>
      <c r="H824"/>
      <c r="I824"/>
      <c r="J824"/>
      <c r="K824"/>
      <c r="L824"/>
    </row>
    <row r="825" spans="1:12" x14ac:dyDescent="0.3">
      <c r="A825"/>
      <c r="B825"/>
      <c r="C825"/>
      <c r="D825"/>
      <c r="E825"/>
      <c r="F825"/>
      <c r="G825"/>
      <c r="H825"/>
      <c r="I825"/>
      <c r="J825"/>
      <c r="K825"/>
      <c r="L825"/>
    </row>
    <row r="826" spans="1:12" x14ac:dyDescent="0.3">
      <c r="A826"/>
      <c r="B826"/>
      <c r="C826"/>
      <c r="D826"/>
      <c r="E826"/>
      <c r="F826"/>
      <c r="G826"/>
      <c r="H826"/>
      <c r="I826"/>
      <c r="J826"/>
      <c r="K826"/>
      <c r="L826"/>
    </row>
    <row r="827" spans="1:12" x14ac:dyDescent="0.3">
      <c r="A827"/>
      <c r="B827"/>
      <c r="C827"/>
      <c r="D827"/>
      <c r="E827"/>
      <c r="F827"/>
      <c r="G827"/>
      <c r="H827"/>
      <c r="I827"/>
      <c r="J827"/>
      <c r="K827"/>
      <c r="L827"/>
    </row>
    <row r="828" spans="1:12" x14ac:dyDescent="0.3">
      <c r="A828"/>
      <c r="B828"/>
      <c r="C828"/>
      <c r="D828"/>
      <c r="E828"/>
      <c r="F828"/>
      <c r="G828"/>
      <c r="H828"/>
      <c r="I828"/>
      <c r="J828"/>
      <c r="K828"/>
      <c r="L828"/>
    </row>
    <row r="829" spans="1:12" x14ac:dyDescent="0.3">
      <c r="A829"/>
      <c r="B829"/>
      <c r="C829"/>
      <c r="D829"/>
      <c r="E829"/>
      <c r="F829"/>
      <c r="G829"/>
      <c r="H829"/>
      <c r="I829"/>
      <c r="J829"/>
      <c r="K829"/>
      <c r="L829"/>
    </row>
    <row r="830" spans="1:12" x14ac:dyDescent="0.3">
      <c r="A830"/>
      <c r="B830"/>
      <c r="C830"/>
      <c r="D830"/>
      <c r="E830"/>
      <c r="F830"/>
      <c r="G830"/>
      <c r="H830"/>
      <c r="I830"/>
      <c r="J830"/>
      <c r="K830"/>
      <c r="L830"/>
    </row>
    <row r="831" spans="1:12" x14ac:dyDescent="0.3">
      <c r="A831"/>
      <c r="B831"/>
      <c r="C831"/>
      <c r="D831"/>
      <c r="E831"/>
      <c r="F831"/>
      <c r="G831"/>
      <c r="H831"/>
      <c r="I831"/>
      <c r="J831"/>
      <c r="K831"/>
      <c r="L831"/>
    </row>
    <row r="832" spans="1:12" x14ac:dyDescent="0.3">
      <c r="A832"/>
      <c r="B832"/>
      <c r="C832"/>
      <c r="D832"/>
      <c r="E832"/>
      <c r="F832"/>
      <c r="G832"/>
      <c r="H832"/>
      <c r="I832"/>
      <c r="J832"/>
      <c r="K832"/>
      <c r="L832"/>
    </row>
    <row r="833" spans="1:12" x14ac:dyDescent="0.3">
      <c r="A833"/>
      <c r="B833"/>
      <c r="C833"/>
      <c r="D833"/>
      <c r="E833"/>
      <c r="F833"/>
      <c r="G833"/>
      <c r="H833"/>
      <c r="I833"/>
      <c r="J833"/>
      <c r="K833"/>
      <c r="L833"/>
    </row>
    <row r="834" spans="1:12" x14ac:dyDescent="0.3">
      <c r="A834"/>
      <c r="B834"/>
      <c r="C834"/>
      <c r="D834"/>
      <c r="E834"/>
      <c r="F834"/>
      <c r="G834"/>
      <c r="H834"/>
      <c r="I834"/>
      <c r="J834"/>
      <c r="K834"/>
      <c r="L834"/>
    </row>
    <row r="835" spans="1:12" x14ac:dyDescent="0.3">
      <c r="A835"/>
      <c r="B835"/>
      <c r="C835"/>
      <c r="D835"/>
      <c r="E835"/>
      <c r="F835"/>
      <c r="G835"/>
      <c r="H835"/>
      <c r="I835"/>
      <c r="J835"/>
      <c r="K835"/>
      <c r="L835"/>
    </row>
    <row r="836" spans="1:12" x14ac:dyDescent="0.3">
      <c r="A836"/>
      <c r="B836"/>
      <c r="C836"/>
      <c r="D836"/>
      <c r="E836"/>
      <c r="F836"/>
      <c r="G836"/>
      <c r="H836"/>
      <c r="I836"/>
      <c r="J836"/>
      <c r="K836"/>
      <c r="L836"/>
    </row>
    <row r="837" spans="1:12" x14ac:dyDescent="0.3">
      <c r="A837"/>
      <c r="B837"/>
      <c r="C837"/>
      <c r="D837"/>
      <c r="E837"/>
      <c r="F837"/>
      <c r="G837"/>
      <c r="H837"/>
      <c r="I837"/>
      <c r="J837"/>
      <c r="K837"/>
      <c r="L837"/>
    </row>
    <row r="838" spans="1:12" x14ac:dyDescent="0.3">
      <c r="A838"/>
      <c r="B838"/>
      <c r="C838"/>
      <c r="D838"/>
      <c r="E838"/>
      <c r="F838"/>
      <c r="G838"/>
      <c r="H838"/>
      <c r="I838"/>
      <c r="J838"/>
      <c r="K838"/>
      <c r="L838"/>
    </row>
    <row r="839" spans="1:12" x14ac:dyDescent="0.3">
      <c r="A839"/>
      <c r="B839"/>
      <c r="C839"/>
      <c r="D839"/>
      <c r="E839"/>
      <c r="F839"/>
      <c r="G839"/>
      <c r="H839"/>
      <c r="I839"/>
      <c r="J839"/>
      <c r="K839"/>
      <c r="L839"/>
    </row>
    <row r="840" spans="1:12" x14ac:dyDescent="0.3">
      <c r="A840"/>
      <c r="B840"/>
      <c r="C840"/>
      <c r="D840"/>
      <c r="E840"/>
      <c r="F840"/>
      <c r="G840"/>
      <c r="H840"/>
      <c r="I840"/>
      <c r="J840"/>
      <c r="K840"/>
      <c r="L840"/>
    </row>
    <row r="841" spans="1:12" x14ac:dyDescent="0.3">
      <c r="A841"/>
      <c r="B841"/>
      <c r="C841"/>
      <c r="D841"/>
      <c r="E841"/>
      <c r="F841"/>
      <c r="G841"/>
      <c r="H841"/>
      <c r="I841"/>
      <c r="J841"/>
      <c r="K841"/>
      <c r="L841"/>
    </row>
    <row r="842" spans="1:12" x14ac:dyDescent="0.3">
      <c r="A842"/>
      <c r="B842"/>
      <c r="C842"/>
      <c r="D842"/>
      <c r="E842"/>
      <c r="F842"/>
      <c r="G842"/>
      <c r="H842"/>
      <c r="I842"/>
      <c r="J842"/>
      <c r="K842"/>
      <c r="L842"/>
    </row>
    <row r="843" spans="1:12" x14ac:dyDescent="0.3">
      <c r="A843"/>
      <c r="B843"/>
      <c r="C843"/>
      <c r="D843"/>
      <c r="E843"/>
      <c r="F843"/>
      <c r="G843"/>
      <c r="H843"/>
      <c r="I843"/>
      <c r="J843"/>
      <c r="K843"/>
      <c r="L843"/>
    </row>
    <row r="844" spans="1:12" x14ac:dyDescent="0.3">
      <c r="A844"/>
      <c r="B844"/>
      <c r="C844"/>
      <c r="D844"/>
      <c r="E844"/>
      <c r="F844"/>
      <c r="G844"/>
      <c r="H844"/>
      <c r="I844"/>
      <c r="J844"/>
      <c r="K844"/>
      <c r="L844"/>
    </row>
    <row r="845" spans="1:12" x14ac:dyDescent="0.3">
      <c r="A845"/>
      <c r="B845"/>
      <c r="C845"/>
      <c r="D845"/>
      <c r="E845"/>
      <c r="F845"/>
      <c r="G845"/>
      <c r="H845"/>
      <c r="I845"/>
      <c r="J845"/>
      <c r="K845"/>
      <c r="L845"/>
    </row>
    <row r="846" spans="1:12" x14ac:dyDescent="0.3">
      <c r="A846"/>
      <c r="B846"/>
      <c r="C846"/>
      <c r="D846"/>
      <c r="E846"/>
      <c r="F846"/>
      <c r="G846"/>
      <c r="H846"/>
      <c r="I846"/>
      <c r="J846"/>
      <c r="K846"/>
      <c r="L846"/>
    </row>
    <row r="847" spans="1:12" x14ac:dyDescent="0.3">
      <c r="A847"/>
      <c r="B847"/>
      <c r="C847"/>
      <c r="D847"/>
      <c r="E847"/>
      <c r="F847"/>
      <c r="G847"/>
      <c r="H847"/>
      <c r="I847"/>
      <c r="J847"/>
      <c r="K847"/>
      <c r="L847"/>
    </row>
    <row r="848" spans="1:12" x14ac:dyDescent="0.3">
      <c r="A848"/>
      <c r="B848"/>
      <c r="C848"/>
      <c r="D848"/>
      <c r="E848"/>
      <c r="F848"/>
      <c r="G848"/>
      <c r="H848"/>
      <c r="I848"/>
      <c r="J848"/>
      <c r="K848"/>
      <c r="L848"/>
    </row>
    <row r="849" spans="1:12" x14ac:dyDescent="0.3">
      <c r="A849"/>
      <c r="B849"/>
      <c r="C849"/>
      <c r="D849"/>
      <c r="E849"/>
      <c r="F849"/>
      <c r="G849"/>
      <c r="H849"/>
      <c r="I849"/>
      <c r="J849"/>
      <c r="K849"/>
      <c r="L849"/>
    </row>
    <row r="850" spans="1:12" x14ac:dyDescent="0.3">
      <c r="A850"/>
      <c r="B850"/>
      <c r="C850"/>
      <c r="D850"/>
      <c r="E850"/>
      <c r="F850"/>
      <c r="G850"/>
      <c r="H850"/>
      <c r="I850"/>
      <c r="J850"/>
      <c r="K850"/>
      <c r="L850"/>
    </row>
    <row r="851" spans="1:12" x14ac:dyDescent="0.3">
      <c r="A851"/>
      <c r="B851"/>
      <c r="C851"/>
      <c r="D851"/>
      <c r="E851"/>
      <c r="F851"/>
      <c r="G851"/>
      <c r="H851"/>
      <c r="I851"/>
      <c r="J851"/>
      <c r="K851"/>
      <c r="L851"/>
    </row>
    <row r="852" spans="1:12" x14ac:dyDescent="0.3">
      <c r="A852"/>
      <c r="B852"/>
      <c r="C852"/>
      <c r="D852"/>
      <c r="E852"/>
      <c r="F852"/>
      <c r="G852"/>
      <c r="H852"/>
      <c r="I852"/>
      <c r="J852"/>
      <c r="K852"/>
      <c r="L852"/>
    </row>
    <row r="853" spans="1:12" x14ac:dyDescent="0.3">
      <c r="A853"/>
      <c r="B853"/>
      <c r="C853"/>
      <c r="D853"/>
      <c r="E853"/>
      <c r="F853"/>
      <c r="G853"/>
      <c r="H853"/>
      <c r="I853"/>
      <c r="J853"/>
      <c r="K853"/>
      <c r="L853"/>
    </row>
    <row r="854" spans="1:12" x14ac:dyDescent="0.3">
      <c r="A854"/>
      <c r="B854"/>
      <c r="C854"/>
      <c r="D854"/>
      <c r="E854"/>
      <c r="F854"/>
      <c r="G854"/>
      <c r="H854"/>
      <c r="I854"/>
      <c r="J854"/>
      <c r="K854"/>
      <c r="L854"/>
    </row>
    <row r="855" spans="1:12" x14ac:dyDescent="0.3">
      <c r="A855"/>
      <c r="B855"/>
      <c r="C855"/>
      <c r="D855"/>
      <c r="E855"/>
      <c r="F855"/>
      <c r="G855"/>
      <c r="H855"/>
      <c r="I855"/>
      <c r="J855"/>
      <c r="K855"/>
      <c r="L855"/>
    </row>
    <row r="856" spans="1:12" x14ac:dyDescent="0.3">
      <c r="A856"/>
      <c r="B856"/>
      <c r="C856"/>
      <c r="D856"/>
      <c r="E856"/>
      <c r="F856"/>
      <c r="G856"/>
      <c r="H856"/>
      <c r="I856"/>
      <c r="J856"/>
      <c r="K856"/>
      <c r="L856"/>
    </row>
    <row r="857" spans="1:12" x14ac:dyDescent="0.3">
      <c r="A857"/>
      <c r="B857"/>
      <c r="C857"/>
      <c r="D857"/>
      <c r="E857"/>
      <c r="F857"/>
      <c r="G857"/>
      <c r="H857"/>
      <c r="I857"/>
      <c r="J857"/>
      <c r="K857"/>
      <c r="L857"/>
    </row>
    <row r="858" spans="1:12" x14ac:dyDescent="0.3">
      <c r="A858"/>
      <c r="B858"/>
      <c r="C858"/>
      <c r="D858"/>
      <c r="E858"/>
      <c r="F858"/>
      <c r="G858"/>
      <c r="H858"/>
      <c r="I858"/>
      <c r="J858"/>
      <c r="K858"/>
      <c r="L858"/>
    </row>
    <row r="859" spans="1:12" x14ac:dyDescent="0.3">
      <c r="A859"/>
      <c r="B859"/>
      <c r="C859"/>
      <c r="D859"/>
      <c r="E859"/>
      <c r="F859"/>
      <c r="G859"/>
      <c r="H859"/>
      <c r="I859"/>
      <c r="J859"/>
      <c r="K859"/>
      <c r="L859"/>
    </row>
    <row r="860" spans="1:12" x14ac:dyDescent="0.3">
      <c r="A860"/>
      <c r="B860"/>
      <c r="C860"/>
      <c r="D860"/>
      <c r="E860"/>
      <c r="F860"/>
      <c r="G860"/>
      <c r="H860"/>
      <c r="I860"/>
      <c r="J860"/>
      <c r="K860"/>
      <c r="L860"/>
    </row>
    <row r="861" spans="1:12" x14ac:dyDescent="0.3">
      <c r="A861"/>
      <c r="B861"/>
      <c r="C861"/>
      <c r="D861"/>
      <c r="E861"/>
      <c r="F861"/>
      <c r="G861"/>
      <c r="H861"/>
      <c r="I861"/>
      <c r="J861"/>
      <c r="K861"/>
      <c r="L861"/>
    </row>
    <row r="862" spans="1:12" x14ac:dyDescent="0.3">
      <c r="A862"/>
      <c r="B862"/>
      <c r="C862"/>
      <c r="D862"/>
      <c r="E862"/>
      <c r="F862"/>
      <c r="G862"/>
      <c r="H862"/>
      <c r="I862"/>
      <c r="J862"/>
      <c r="K862"/>
      <c r="L862"/>
    </row>
    <row r="863" spans="1:12" x14ac:dyDescent="0.3">
      <c r="A863"/>
      <c r="B863"/>
      <c r="C863"/>
      <c r="D863"/>
      <c r="E863"/>
      <c r="F863"/>
      <c r="G863"/>
      <c r="H863"/>
      <c r="I863"/>
      <c r="J863"/>
      <c r="K863"/>
      <c r="L863"/>
    </row>
    <row r="864" spans="1:12" x14ac:dyDescent="0.3">
      <c r="A864"/>
      <c r="B864"/>
      <c r="C864"/>
      <c r="D864"/>
      <c r="E864"/>
      <c r="F864"/>
      <c r="G864"/>
      <c r="H864"/>
      <c r="I864"/>
      <c r="J864"/>
      <c r="K864"/>
      <c r="L864"/>
    </row>
    <row r="865" spans="1:12" x14ac:dyDescent="0.3">
      <c r="A865"/>
      <c r="B865"/>
      <c r="C865"/>
      <c r="D865"/>
      <c r="E865"/>
      <c r="F865"/>
      <c r="G865"/>
      <c r="H865"/>
      <c r="I865"/>
      <c r="J865"/>
      <c r="K865"/>
      <c r="L865"/>
    </row>
    <row r="866" spans="1:12" x14ac:dyDescent="0.3">
      <c r="A866"/>
      <c r="B866"/>
      <c r="C866"/>
      <c r="D866"/>
      <c r="E866"/>
      <c r="F866"/>
      <c r="G866"/>
      <c r="H866"/>
      <c r="I866"/>
      <c r="J866"/>
      <c r="K866"/>
      <c r="L866"/>
    </row>
    <row r="867" spans="1:12" x14ac:dyDescent="0.3">
      <c r="A867"/>
      <c r="B867"/>
      <c r="C867"/>
      <c r="D867"/>
      <c r="E867"/>
      <c r="F867"/>
      <c r="G867"/>
      <c r="H867"/>
      <c r="I867"/>
      <c r="J867"/>
      <c r="K867"/>
      <c r="L867"/>
    </row>
    <row r="868" spans="1:12" x14ac:dyDescent="0.3">
      <c r="A868"/>
      <c r="B868"/>
      <c r="C868"/>
      <c r="D868"/>
      <c r="E868"/>
      <c r="F868"/>
      <c r="G868"/>
      <c r="H868"/>
      <c r="I868"/>
      <c r="J868"/>
      <c r="K868"/>
      <c r="L868"/>
    </row>
    <row r="869" spans="1:12" x14ac:dyDescent="0.3">
      <c r="A869"/>
      <c r="B869"/>
      <c r="C869"/>
      <c r="D869"/>
      <c r="E869"/>
      <c r="F869"/>
      <c r="G869"/>
      <c r="H869"/>
      <c r="I869"/>
      <c r="J869"/>
      <c r="K869"/>
      <c r="L869"/>
    </row>
    <row r="870" spans="1:12" x14ac:dyDescent="0.3">
      <c r="A870"/>
      <c r="B870"/>
      <c r="C870"/>
      <c r="D870"/>
      <c r="E870"/>
      <c r="F870"/>
      <c r="G870"/>
      <c r="H870"/>
      <c r="I870"/>
      <c r="J870"/>
      <c r="K870"/>
      <c r="L870"/>
    </row>
    <row r="871" spans="1:12" x14ac:dyDescent="0.3">
      <c r="A871"/>
      <c r="B871"/>
      <c r="C871"/>
      <c r="D871"/>
      <c r="E871"/>
      <c r="F871"/>
      <c r="G871"/>
      <c r="H871"/>
      <c r="I871"/>
      <c r="J871"/>
      <c r="K871"/>
      <c r="L871"/>
    </row>
    <row r="872" spans="1:12" x14ac:dyDescent="0.3">
      <c r="A872"/>
      <c r="B872"/>
      <c r="C872"/>
      <c r="D872"/>
      <c r="E872"/>
      <c r="F872"/>
      <c r="G872"/>
      <c r="H872"/>
      <c r="I872"/>
      <c r="J872"/>
      <c r="K872"/>
      <c r="L872"/>
    </row>
    <row r="873" spans="1:12" x14ac:dyDescent="0.3">
      <c r="A873"/>
      <c r="B873"/>
      <c r="C873"/>
      <c r="D873"/>
      <c r="E873"/>
      <c r="F873"/>
      <c r="G873"/>
      <c r="H873"/>
      <c r="I873"/>
      <c r="J873"/>
      <c r="K873"/>
      <c r="L873"/>
    </row>
    <row r="874" spans="1:12" x14ac:dyDescent="0.3">
      <c r="A874"/>
      <c r="B874"/>
      <c r="C874"/>
      <c r="D874"/>
      <c r="E874"/>
      <c r="F874"/>
      <c r="G874"/>
      <c r="H874"/>
      <c r="I874"/>
      <c r="J874"/>
      <c r="K874"/>
      <c r="L874"/>
    </row>
    <row r="875" spans="1:12" x14ac:dyDescent="0.3">
      <c r="A875"/>
      <c r="B875"/>
      <c r="C875"/>
      <c r="D875"/>
      <c r="E875"/>
      <c r="F875"/>
      <c r="G875"/>
      <c r="H875"/>
      <c r="I875"/>
      <c r="J875"/>
      <c r="K875"/>
      <c r="L875"/>
    </row>
    <row r="876" spans="1:12" x14ac:dyDescent="0.3">
      <c r="A876"/>
      <c r="B876"/>
      <c r="C876"/>
      <c r="D876"/>
      <c r="E876"/>
      <c r="F876"/>
      <c r="G876"/>
      <c r="H876"/>
      <c r="I876"/>
      <c r="J876"/>
      <c r="K876"/>
      <c r="L876"/>
    </row>
    <row r="877" spans="1:12" x14ac:dyDescent="0.3">
      <c r="A877"/>
      <c r="B877"/>
      <c r="C877"/>
      <c r="D877"/>
      <c r="E877"/>
      <c r="F877"/>
      <c r="G877"/>
      <c r="H877"/>
      <c r="I877"/>
      <c r="J877"/>
      <c r="K877"/>
      <c r="L877"/>
    </row>
    <row r="878" spans="1:12" x14ac:dyDescent="0.3">
      <c r="A878"/>
      <c r="B878"/>
      <c r="C878"/>
      <c r="D878"/>
      <c r="E878"/>
      <c r="F878"/>
      <c r="G878"/>
      <c r="H878"/>
      <c r="I878"/>
      <c r="J878"/>
      <c r="K878"/>
      <c r="L878"/>
    </row>
    <row r="879" spans="1:12" x14ac:dyDescent="0.3">
      <c r="A879"/>
      <c r="B879"/>
      <c r="C879"/>
      <c r="D879"/>
      <c r="E879"/>
      <c r="F879"/>
      <c r="G879"/>
      <c r="H879"/>
      <c r="I879"/>
      <c r="J879"/>
      <c r="K879"/>
      <c r="L879"/>
    </row>
    <row r="880" spans="1:12" x14ac:dyDescent="0.3">
      <c r="A880"/>
      <c r="B880"/>
      <c r="C880"/>
      <c r="D880"/>
      <c r="E880"/>
      <c r="F880"/>
      <c r="G880"/>
      <c r="H880"/>
      <c r="I880"/>
      <c r="J880"/>
      <c r="K880"/>
      <c r="L880"/>
    </row>
    <row r="881" spans="1:12" x14ac:dyDescent="0.3">
      <c r="A881"/>
      <c r="B881"/>
      <c r="C881"/>
      <c r="D881"/>
      <c r="E881"/>
      <c r="F881"/>
      <c r="G881"/>
      <c r="H881"/>
      <c r="I881"/>
      <c r="J881"/>
      <c r="K881"/>
      <c r="L881"/>
    </row>
    <row r="882" spans="1:12" x14ac:dyDescent="0.3">
      <c r="A882"/>
      <c r="B882"/>
      <c r="C882"/>
      <c r="D882"/>
      <c r="E882"/>
      <c r="F882"/>
      <c r="G882"/>
      <c r="H882"/>
      <c r="I882"/>
      <c r="J882"/>
      <c r="K882"/>
      <c r="L882"/>
    </row>
    <row r="883" spans="1:12" x14ac:dyDescent="0.3">
      <c r="A883"/>
      <c r="B883"/>
      <c r="C883"/>
      <c r="D883"/>
      <c r="E883"/>
      <c r="F883"/>
      <c r="G883"/>
      <c r="H883"/>
      <c r="I883"/>
      <c r="J883"/>
      <c r="K883"/>
      <c r="L883"/>
    </row>
    <row r="884" spans="1:12" x14ac:dyDescent="0.3">
      <c r="A884"/>
      <c r="B884"/>
      <c r="C884"/>
      <c r="D884"/>
      <c r="E884"/>
      <c r="F884"/>
      <c r="G884"/>
      <c r="H884"/>
      <c r="I884"/>
      <c r="J884"/>
      <c r="K884"/>
      <c r="L884"/>
    </row>
    <row r="885" spans="1:12" x14ac:dyDescent="0.3">
      <c r="A885"/>
      <c r="B885"/>
      <c r="C885"/>
      <c r="D885"/>
      <c r="E885"/>
      <c r="F885"/>
      <c r="G885"/>
      <c r="H885"/>
      <c r="I885"/>
      <c r="J885"/>
      <c r="K885"/>
      <c r="L885"/>
    </row>
    <row r="886" spans="1:12" x14ac:dyDescent="0.3">
      <c r="A886"/>
      <c r="B886"/>
      <c r="C886"/>
      <c r="D886"/>
      <c r="E886"/>
      <c r="F886"/>
      <c r="G886"/>
      <c r="H886"/>
      <c r="I886"/>
      <c r="J886"/>
      <c r="K886"/>
      <c r="L886"/>
    </row>
    <row r="887" spans="1:12" x14ac:dyDescent="0.3">
      <c r="A887"/>
      <c r="B887"/>
      <c r="C887"/>
      <c r="D887"/>
      <c r="E887"/>
      <c r="F887"/>
      <c r="G887"/>
      <c r="H887"/>
      <c r="I887"/>
      <c r="J887"/>
      <c r="K887"/>
      <c r="L887"/>
    </row>
    <row r="888" spans="1:12" x14ac:dyDescent="0.3">
      <c r="A888"/>
      <c r="B888"/>
      <c r="C888"/>
      <c r="D888"/>
      <c r="E888"/>
      <c r="F888"/>
      <c r="G888"/>
      <c r="H888"/>
      <c r="I888"/>
      <c r="J888"/>
      <c r="K888"/>
      <c r="L888"/>
    </row>
    <row r="889" spans="1:12" x14ac:dyDescent="0.3">
      <c r="A889"/>
      <c r="B889"/>
      <c r="C889"/>
      <c r="D889"/>
      <c r="E889"/>
      <c r="F889"/>
      <c r="G889"/>
      <c r="H889"/>
      <c r="I889"/>
      <c r="J889"/>
      <c r="K889"/>
      <c r="L889"/>
    </row>
    <row r="890" spans="1:12" x14ac:dyDescent="0.3">
      <c r="A890"/>
      <c r="B890"/>
      <c r="C890"/>
      <c r="D890"/>
      <c r="E890"/>
      <c r="F890"/>
      <c r="G890"/>
      <c r="H890"/>
      <c r="I890"/>
      <c r="J890"/>
      <c r="K890"/>
      <c r="L890"/>
    </row>
    <row r="891" spans="1:12" x14ac:dyDescent="0.3">
      <c r="A891"/>
      <c r="B891"/>
      <c r="C891"/>
      <c r="D891"/>
      <c r="E891"/>
      <c r="F891"/>
      <c r="G891"/>
      <c r="H891"/>
      <c r="I891"/>
      <c r="J891"/>
      <c r="K891"/>
      <c r="L891"/>
    </row>
    <row r="892" spans="1:12" x14ac:dyDescent="0.3">
      <c r="A892"/>
      <c r="B892"/>
      <c r="C892"/>
      <c r="D892"/>
      <c r="E892"/>
      <c r="F892"/>
      <c r="G892"/>
      <c r="H892"/>
      <c r="I892"/>
      <c r="J892"/>
      <c r="K892"/>
      <c r="L892"/>
    </row>
    <row r="893" spans="1:12" x14ac:dyDescent="0.3">
      <c r="A893"/>
      <c r="B893"/>
      <c r="C893"/>
      <c r="D893"/>
      <c r="E893"/>
      <c r="F893"/>
      <c r="G893"/>
      <c r="H893"/>
      <c r="I893"/>
      <c r="J893"/>
      <c r="K893"/>
      <c r="L893"/>
    </row>
    <row r="894" spans="1:12" x14ac:dyDescent="0.3">
      <c r="A894"/>
      <c r="B894"/>
      <c r="C894"/>
      <c r="D894"/>
      <c r="E894"/>
      <c r="F894"/>
      <c r="G894"/>
      <c r="H894"/>
      <c r="I894"/>
      <c r="J894"/>
      <c r="K894"/>
      <c r="L894"/>
    </row>
    <row r="895" spans="1:12" x14ac:dyDescent="0.3">
      <c r="A895"/>
      <c r="B895"/>
      <c r="C895"/>
      <c r="D895"/>
      <c r="E895"/>
      <c r="F895"/>
      <c r="G895"/>
      <c r="H895"/>
      <c r="I895"/>
      <c r="J895"/>
      <c r="K895"/>
      <c r="L895"/>
    </row>
    <row r="896" spans="1:12" x14ac:dyDescent="0.3">
      <c r="A896"/>
      <c r="B896"/>
      <c r="C896"/>
      <c r="D896"/>
      <c r="E896"/>
      <c r="F896"/>
      <c r="G896"/>
      <c r="H896"/>
      <c r="I896"/>
      <c r="J896"/>
      <c r="K896"/>
      <c r="L896"/>
    </row>
    <row r="897" spans="1:12" x14ac:dyDescent="0.3">
      <c r="A897"/>
      <c r="B897"/>
      <c r="C897"/>
      <c r="D897"/>
      <c r="E897"/>
      <c r="F897"/>
      <c r="G897"/>
      <c r="H897"/>
      <c r="I897"/>
      <c r="J897"/>
      <c r="K897"/>
      <c r="L897"/>
    </row>
    <row r="898" spans="1:12" x14ac:dyDescent="0.3">
      <c r="A898"/>
      <c r="B898"/>
      <c r="C898"/>
      <c r="D898"/>
      <c r="E898"/>
      <c r="F898"/>
      <c r="G898"/>
      <c r="H898"/>
      <c r="I898"/>
      <c r="J898"/>
      <c r="K898"/>
      <c r="L898"/>
    </row>
    <row r="899" spans="1:12" x14ac:dyDescent="0.3">
      <c r="A899"/>
      <c r="B899"/>
      <c r="C899"/>
      <c r="D899"/>
      <c r="E899"/>
      <c r="F899"/>
      <c r="G899"/>
      <c r="H899"/>
      <c r="I899"/>
      <c r="J899"/>
      <c r="K899"/>
      <c r="L899"/>
    </row>
    <row r="900" spans="1:12" x14ac:dyDescent="0.3">
      <c r="A900"/>
      <c r="B900"/>
      <c r="C900"/>
      <c r="D900"/>
      <c r="E900"/>
      <c r="F900"/>
      <c r="G900"/>
      <c r="H900"/>
      <c r="I900"/>
      <c r="J900"/>
      <c r="K900"/>
      <c r="L900"/>
    </row>
    <row r="901" spans="1:12" x14ac:dyDescent="0.3">
      <c r="A901"/>
      <c r="B901"/>
      <c r="C901"/>
      <c r="D901"/>
      <c r="E901"/>
      <c r="F901"/>
      <c r="G901"/>
      <c r="H901"/>
      <c r="I901"/>
      <c r="J901"/>
      <c r="K901"/>
      <c r="L901"/>
    </row>
    <row r="902" spans="1:12" x14ac:dyDescent="0.3">
      <c r="A902"/>
      <c r="B902"/>
      <c r="C902"/>
      <c r="D902"/>
      <c r="E902"/>
      <c r="F902"/>
      <c r="G902"/>
      <c r="H902"/>
      <c r="I902"/>
      <c r="J902"/>
      <c r="K902"/>
      <c r="L902"/>
    </row>
    <row r="903" spans="1:12" x14ac:dyDescent="0.3">
      <c r="A903"/>
      <c r="B903"/>
      <c r="C903"/>
      <c r="D903"/>
      <c r="E903"/>
      <c r="F903"/>
      <c r="G903"/>
      <c r="H903"/>
      <c r="I903"/>
      <c r="J903"/>
      <c r="K903"/>
      <c r="L903"/>
    </row>
    <row r="904" spans="1:12" x14ac:dyDescent="0.3">
      <c r="A904"/>
      <c r="B904"/>
      <c r="C904"/>
      <c r="D904"/>
      <c r="E904"/>
      <c r="F904"/>
      <c r="G904"/>
      <c r="H904"/>
      <c r="I904"/>
      <c r="J904"/>
      <c r="K904"/>
      <c r="L904"/>
    </row>
    <row r="905" spans="1:12" x14ac:dyDescent="0.3">
      <c r="A905"/>
      <c r="B905"/>
      <c r="C905"/>
      <c r="D905"/>
      <c r="E905"/>
      <c r="F905"/>
      <c r="G905"/>
      <c r="H905"/>
      <c r="I905"/>
      <c r="J905"/>
      <c r="K905"/>
      <c r="L905"/>
    </row>
    <row r="906" spans="1:12" x14ac:dyDescent="0.3">
      <c r="A906"/>
      <c r="B906"/>
      <c r="C906"/>
      <c r="D906"/>
      <c r="E906"/>
      <c r="F906"/>
      <c r="G906"/>
      <c r="H906"/>
      <c r="I906"/>
      <c r="J906"/>
      <c r="K906"/>
      <c r="L906"/>
    </row>
    <row r="907" spans="1:12" x14ac:dyDescent="0.3">
      <c r="A907"/>
      <c r="B907"/>
      <c r="C907"/>
      <c r="D907"/>
      <c r="E907"/>
      <c r="F907"/>
      <c r="G907"/>
      <c r="H907"/>
      <c r="I907"/>
      <c r="J907"/>
      <c r="K907"/>
      <c r="L907"/>
    </row>
    <row r="908" spans="1:12" x14ac:dyDescent="0.3">
      <c r="A908"/>
      <c r="B908"/>
      <c r="C908"/>
      <c r="D908"/>
      <c r="E908"/>
      <c r="F908"/>
      <c r="G908"/>
      <c r="H908"/>
      <c r="I908"/>
      <c r="J908"/>
      <c r="K908"/>
      <c r="L908"/>
    </row>
    <row r="909" spans="1:12" x14ac:dyDescent="0.3">
      <c r="A909"/>
      <c r="B909"/>
      <c r="C909"/>
      <c r="D909"/>
      <c r="E909"/>
      <c r="F909"/>
      <c r="G909"/>
      <c r="H909"/>
      <c r="I909"/>
      <c r="J909"/>
      <c r="K909"/>
      <c r="L909"/>
    </row>
    <row r="910" spans="1:12" x14ac:dyDescent="0.3">
      <c r="A910"/>
      <c r="B910"/>
      <c r="C910"/>
      <c r="D910"/>
      <c r="E910"/>
      <c r="F910"/>
      <c r="G910"/>
      <c r="H910"/>
      <c r="I910"/>
      <c r="J910"/>
      <c r="K910"/>
      <c r="L910"/>
    </row>
    <row r="911" spans="1:12" x14ac:dyDescent="0.3">
      <c r="A911"/>
      <c r="B911"/>
      <c r="C911"/>
      <c r="D911"/>
      <c r="E911"/>
      <c r="F911"/>
      <c r="G911"/>
      <c r="H911"/>
      <c r="I911"/>
      <c r="J911"/>
      <c r="K911"/>
      <c r="L911"/>
    </row>
    <row r="912" spans="1:12" x14ac:dyDescent="0.3">
      <c r="A912"/>
      <c r="B912"/>
      <c r="C912"/>
      <c r="D912"/>
      <c r="E912"/>
      <c r="F912"/>
      <c r="G912"/>
      <c r="H912"/>
      <c r="I912"/>
      <c r="J912"/>
      <c r="K912"/>
      <c r="L912"/>
    </row>
    <row r="913" spans="1:12" x14ac:dyDescent="0.3">
      <c r="A913"/>
      <c r="B913"/>
      <c r="C913"/>
      <c r="D913"/>
      <c r="E913"/>
      <c r="F913"/>
      <c r="G913"/>
      <c r="H913"/>
      <c r="I913"/>
      <c r="J913"/>
      <c r="K913"/>
      <c r="L913"/>
    </row>
    <row r="914" spans="1:12" x14ac:dyDescent="0.3">
      <c r="A914"/>
      <c r="B914"/>
      <c r="C914"/>
      <c r="D914"/>
      <c r="E914"/>
      <c r="F914"/>
      <c r="G914"/>
      <c r="H914"/>
      <c r="I914"/>
      <c r="J914"/>
      <c r="K914"/>
      <c r="L914"/>
    </row>
    <row r="915" spans="1:12" x14ac:dyDescent="0.3">
      <c r="A915"/>
      <c r="B915"/>
      <c r="C915"/>
      <c r="D915"/>
      <c r="E915"/>
      <c r="F915"/>
      <c r="G915"/>
      <c r="H915"/>
      <c r="I915"/>
      <c r="J915"/>
      <c r="K915"/>
      <c r="L915"/>
    </row>
    <row r="916" spans="1:12" x14ac:dyDescent="0.3">
      <c r="A916"/>
      <c r="B916"/>
      <c r="C916"/>
      <c r="D916"/>
      <c r="E916"/>
      <c r="F916"/>
      <c r="G916"/>
      <c r="H916"/>
      <c r="I916"/>
      <c r="J916"/>
      <c r="K916"/>
      <c r="L916"/>
    </row>
    <row r="917" spans="1:12" x14ac:dyDescent="0.3">
      <c r="A917"/>
      <c r="B917"/>
      <c r="C917"/>
      <c r="D917"/>
      <c r="E917"/>
      <c r="F917"/>
      <c r="G917"/>
      <c r="H917"/>
      <c r="I917"/>
      <c r="J917"/>
      <c r="K917"/>
      <c r="L917"/>
    </row>
    <row r="918" spans="1:12" x14ac:dyDescent="0.3">
      <c r="A918"/>
      <c r="B918"/>
      <c r="C918"/>
      <c r="D918"/>
      <c r="E918"/>
      <c r="F918"/>
      <c r="G918"/>
      <c r="H918"/>
      <c r="I918"/>
      <c r="J918"/>
      <c r="K918"/>
      <c r="L918"/>
    </row>
    <row r="919" spans="1:12" x14ac:dyDescent="0.3">
      <c r="A919"/>
      <c r="B919"/>
      <c r="C919"/>
      <c r="D919"/>
      <c r="E919"/>
      <c r="F919"/>
      <c r="G919"/>
      <c r="H919"/>
      <c r="I919"/>
      <c r="J919"/>
      <c r="K919"/>
      <c r="L919"/>
    </row>
    <row r="920" spans="1:12" x14ac:dyDescent="0.3">
      <c r="A920"/>
      <c r="B920"/>
      <c r="C920"/>
      <c r="D920"/>
      <c r="E920"/>
      <c r="F920"/>
      <c r="G920"/>
      <c r="H920"/>
      <c r="I920"/>
      <c r="J920"/>
      <c r="K920"/>
      <c r="L920"/>
    </row>
    <row r="921" spans="1:12" x14ac:dyDescent="0.3">
      <c r="A921"/>
      <c r="B921"/>
      <c r="C921"/>
      <c r="D921"/>
      <c r="E921"/>
      <c r="F921"/>
      <c r="G921"/>
      <c r="H921"/>
      <c r="I921"/>
      <c r="J921"/>
      <c r="K921"/>
      <c r="L921"/>
    </row>
    <row r="922" spans="1:12" x14ac:dyDescent="0.3">
      <c r="A922"/>
      <c r="B922"/>
      <c r="C922"/>
      <c r="D922"/>
      <c r="E922"/>
      <c r="F922"/>
      <c r="G922"/>
      <c r="H922"/>
      <c r="I922"/>
      <c r="J922"/>
      <c r="K922"/>
      <c r="L922"/>
    </row>
    <row r="923" spans="1:12" x14ac:dyDescent="0.3">
      <c r="A923"/>
      <c r="B923"/>
      <c r="C923"/>
      <c r="D923"/>
      <c r="E923"/>
      <c r="F923"/>
      <c r="G923"/>
      <c r="H923"/>
      <c r="I923"/>
      <c r="J923"/>
      <c r="K923"/>
      <c r="L923"/>
    </row>
    <row r="924" spans="1:12" x14ac:dyDescent="0.3">
      <c r="A924"/>
      <c r="B924"/>
      <c r="C924"/>
      <c r="D924"/>
      <c r="E924"/>
      <c r="F924"/>
      <c r="G924"/>
      <c r="H924"/>
      <c r="I924"/>
      <c r="J924"/>
      <c r="K924"/>
      <c r="L924"/>
    </row>
  </sheetData>
  <mergeCells count="39">
    <mergeCell ref="A3:L3"/>
    <mergeCell ref="C7:C8"/>
    <mergeCell ref="D7:F8"/>
    <mergeCell ref="B72:L72"/>
    <mergeCell ref="B62:L62"/>
    <mergeCell ref="B59:C59"/>
    <mergeCell ref="B60:C60"/>
    <mergeCell ref="D59:E59"/>
    <mergeCell ref="D60:E60"/>
    <mergeCell ref="D13:F13"/>
    <mergeCell ref="D14:F14"/>
    <mergeCell ref="B7:B8"/>
    <mergeCell ref="B41:L41"/>
    <mergeCell ref="B48:C48"/>
    <mergeCell ref="D48:E48"/>
    <mergeCell ref="D9:F9"/>
    <mergeCell ref="B54:C54"/>
    <mergeCell ref="B55:C55"/>
    <mergeCell ref="D10:F10"/>
    <mergeCell ref="D11:F11"/>
    <mergeCell ref="D12:F12"/>
    <mergeCell ref="B49:C49"/>
    <mergeCell ref="B50:C50"/>
    <mergeCell ref="B56:C56"/>
    <mergeCell ref="B57:C57"/>
    <mergeCell ref="B58:C58"/>
    <mergeCell ref="D49:E49"/>
    <mergeCell ref="D50:E50"/>
    <mergeCell ref="D51:E51"/>
    <mergeCell ref="D52:E52"/>
    <mergeCell ref="D53:E53"/>
    <mergeCell ref="D54:E54"/>
    <mergeCell ref="D55:E55"/>
    <mergeCell ref="D56:E56"/>
    <mergeCell ref="D57:E57"/>
    <mergeCell ref="D58:E58"/>
    <mergeCell ref="B51:C51"/>
    <mergeCell ref="B52:C52"/>
    <mergeCell ref="B53:C5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Q1</vt:lpstr>
      <vt:lpstr>Q2</vt:lpstr>
      <vt:lpstr>Q3</vt:lpstr>
      <vt:lpstr>Q4</vt:lpstr>
      <vt:lpstr>Q5</vt:lpstr>
      <vt:lpstr>Q6</vt:lpstr>
      <vt:lpstr>Q7</vt:lpstr>
      <vt:lpstr>Q8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Cappelletti</dc:creator>
  <cp:lastModifiedBy>A Zionce</cp:lastModifiedBy>
  <cp:lastPrinted>2018-12-31T14:01:19Z</cp:lastPrinted>
  <dcterms:created xsi:type="dcterms:W3CDTF">2016-11-07T18:30:57Z</dcterms:created>
  <dcterms:modified xsi:type="dcterms:W3CDTF">2022-02-03T03:09:43Z</dcterms:modified>
</cp:coreProperties>
</file>