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Q:\Aleshia\Fall 2020 solutions\"/>
    </mc:Choice>
  </mc:AlternateContent>
  <xr:revisionPtr revIDLastSave="0" documentId="8_{C3711DD4-EF57-4401-98F5-F3F60AAB3E6B}" xr6:coauthVersionLast="45" xr6:coauthVersionMax="45" xr10:uidLastSave="{00000000-0000-0000-0000-000000000000}"/>
  <bookViews>
    <workbookView xWindow="780" yWindow="780" windowWidth="21600" windowHeight="11325" xr2:uid="{00000000-000D-0000-FFFF-FFFF00000000}"/>
  </bookViews>
  <sheets>
    <sheet name="2(b)" sheetId="11" r:id="rId1"/>
    <sheet name="2(c)" sheetId="12" r:id="rId2"/>
    <sheet name="3(b)(i)" sheetId="13" r:id="rId3"/>
    <sheet name="4(b)(i)(ii)" sheetId="14" r:id="rId4"/>
    <sheet name="7" sheetId="10" r:id="rId5"/>
  </sheets>
  <externalReferences>
    <externalReference r:id="rId6"/>
    <externalReference r:id="rId7"/>
  </externalReferences>
  <definedNames>
    <definedName name="Beta_PensionLiab">#REF!</definedName>
    <definedName name="CognitiveLevels" localSheetId="2">'[1]Syllabus List'!$C$331:$C$334</definedName>
    <definedName name="CognitiveLevels">'[2]Syllabus List'!$C$331:$C$334</definedName>
    <definedName name="CommonGuidance" localSheetId="2">'[1]Syllabus List'!$B$338:$B$347</definedName>
    <definedName name="CommonGuidance">'[2]Syllabus List'!$B$338:$B$347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_3" localSheetId="2">'[1]Syllabus List'!#REF!</definedName>
    <definedName name="LO_3">'[2]Syllabus List'!#REF!</definedName>
    <definedName name="LOList" localSheetId="2">'[1]Syllabus List'!$A$330:$A$360</definedName>
    <definedName name="LOList">'[2]Syllabus List'!$A$330:$A$360</definedName>
    <definedName name="Q_sources" localSheetId="2">[1]Qxt!$B$9:$B$18</definedName>
    <definedName name="Q_sources">[2]Qxt!$B$9:$B$18</definedName>
    <definedName name="SyllabusListing" localSheetId="2">'[1]Syllabus List'!$B$4:$B$327</definedName>
    <definedName name="SyllabusListing">'[2]Syllabus List'!$B$4:$B$327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4" l="1"/>
  <c r="C27" i="14"/>
  <c r="C28" i="14"/>
  <c r="C29" i="14"/>
  <c r="F21" i="14" s="1"/>
  <c r="C33" i="14"/>
  <c r="C34" i="14"/>
  <c r="C35" i="14" s="1"/>
  <c r="F22" i="14" s="1"/>
  <c r="D9" i="13"/>
  <c r="E9" i="13"/>
  <c r="F9" i="13" s="1"/>
  <c r="D10" i="13"/>
  <c r="E10" i="13"/>
  <c r="F10" i="13" s="1"/>
  <c r="D11" i="13"/>
  <c r="E11" i="13" s="1"/>
  <c r="F11" i="13" s="1"/>
  <c r="D12" i="13"/>
  <c r="E12" i="13" s="1"/>
  <c r="F12" i="13" s="1"/>
  <c r="D13" i="13"/>
  <c r="E13" i="13" s="1"/>
  <c r="F13" i="13" s="1"/>
  <c r="B35" i="12"/>
  <c r="B39" i="12" s="1"/>
  <c r="B25" i="12" s="1"/>
  <c r="B34" i="11"/>
  <c r="C34" i="11"/>
  <c r="D34" i="11"/>
  <c r="E34" i="11" s="1"/>
  <c r="B22" i="11" s="1"/>
  <c r="G34" i="11"/>
  <c r="B40" i="11"/>
  <c r="D40" i="11"/>
  <c r="E40" i="11" s="1"/>
  <c r="G40" i="11"/>
  <c r="H40" i="11"/>
  <c r="B41" i="11"/>
  <c r="D41" i="11"/>
  <c r="E41" i="11"/>
  <c r="F41" i="11"/>
  <c r="G41" i="11"/>
  <c r="H41" i="11"/>
  <c r="B42" i="11"/>
  <c r="D42" i="11" s="1"/>
  <c r="C42" i="11"/>
  <c r="G42" i="11"/>
  <c r="H42" i="11"/>
  <c r="B48" i="11"/>
  <c r="F14" i="13" l="1"/>
  <c r="C19" i="13" s="1"/>
  <c r="E42" i="11"/>
  <c r="C22" i="11" s="1"/>
  <c r="F42" i="11"/>
  <c r="F40" i="11"/>
  <c r="C23" i="11" s="1"/>
  <c r="B40" i="12"/>
  <c r="B24" i="12" s="1"/>
  <c r="F34" i="11"/>
  <c r="B23" i="11" s="1"/>
  <c r="D23" i="11" s="1"/>
  <c r="C160" i="10"/>
  <c r="C143" i="10"/>
  <c r="C142" i="10"/>
  <c r="C138" i="10"/>
  <c r="D113" i="10"/>
  <c r="D111" i="10"/>
  <c r="D98" i="10"/>
  <c r="D97" i="10"/>
  <c r="D95" i="10"/>
  <c r="D93" i="10"/>
  <c r="D91" i="10"/>
  <c r="D87" i="10"/>
  <c r="D90" i="10"/>
  <c r="D89" i="10"/>
  <c r="D88" i="10"/>
  <c r="C72" i="10"/>
  <c r="C70" i="10"/>
  <c r="C68" i="10"/>
  <c r="H50" i="10"/>
  <c r="H51" i="10"/>
  <c r="H49" i="10"/>
  <c r="C66" i="10"/>
  <c r="G50" i="10"/>
  <c r="B50" i="11" l="1"/>
  <c r="D22" i="11"/>
  <c r="B49" i="11"/>
  <c r="B52" i="11" s="1"/>
  <c r="B53" i="11" s="1"/>
  <c r="D25" i="11" s="1"/>
  <c r="G51" i="10"/>
  <c r="E62" i="10" s="1"/>
  <c r="E42" i="10"/>
  <c r="E40" i="10"/>
  <c r="E39" i="10"/>
  <c r="E38" i="10"/>
  <c r="E36" i="10"/>
  <c r="E35" i="10"/>
  <c r="E33" i="10"/>
  <c r="E32" i="10"/>
  <c r="E31" i="10"/>
</calcChain>
</file>

<file path=xl/sharedStrings.xml><?xml version="1.0" encoding="utf-8"?>
<sst xmlns="http://schemas.openxmlformats.org/spreadsheetml/2006/main" count="237" uniqueCount="190">
  <si>
    <t>ERM Exam Fall 2020</t>
  </si>
  <si>
    <t>ANSWER:</t>
  </si>
  <si>
    <t>Question 7</t>
  </si>
  <si>
    <t xml:space="preserve">Please refer to Case Study section 0.11.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</si>
  <si>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The modified duration of the pension liabilities is 15 years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</si>
  <si>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The asset portfolio beta = 1.2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</si>
  <si>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Annual volatility of the S&amp;P 500 index:  12%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</si>
  <si>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The 1-year US Treasury rate is 2%.</t>
    </r>
  </si>
  <si>
    <t>You assume the following: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</si>
  <si>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Net cash flows for 2020 are zero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</si>
  <si>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The yield curve is expected to experience a 1% level increase for 2020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</si>
  <si>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Expected return of the S&amp;P 500 index:  9%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</si>
  <si>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The only change in the liability value is due to interest rates.</t>
    </r>
  </si>
  <si>
    <t xml:space="preserve">The company’s objective is to earn a high rate of return while minimizing the risk of being required to make a contribution. </t>
  </si>
  <si>
    <r>
      <t>(a)</t>
    </r>
    <r>
      <rPr>
        <sz val="7"/>
        <color theme="1"/>
        <rFont val="Times New Roman"/>
        <family val="1"/>
      </rPr>
      <t xml:space="preserve">   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2 points</t>
    </r>
    <r>
      <rPr>
        <sz val="12"/>
        <color theme="1"/>
        <rFont val="Times New Roman"/>
        <family val="1"/>
      </rPr>
      <t xml:space="preserve">)  Calculate the expected surplus return for 2020, as a percentage of the initial asset value.  Show your work.    </t>
    </r>
  </si>
  <si>
    <t>Stock 1</t>
  </si>
  <si>
    <t>Stock 2</t>
  </si>
  <si>
    <t>Stock 3</t>
  </si>
  <si>
    <r>
      <t>(b)</t>
    </r>
    <r>
      <rPr>
        <sz val="7"/>
        <color theme="1"/>
        <rFont val="Times New Roman"/>
        <family val="1"/>
      </rPr>
      <t xml:space="preserve">   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3 points</t>
    </r>
    <r>
      <rPr>
        <sz val="12"/>
        <color theme="1"/>
        <rFont val="Times New Roman"/>
        <family val="1"/>
      </rPr>
      <t xml:space="preserve">) </t>
    </r>
  </si>
  <si>
    <r>
      <t>(i)</t>
    </r>
    <r>
      <rPr>
        <sz val="7"/>
        <color theme="1"/>
        <rFont val="Times New Roman"/>
        <family val="1"/>
      </rPr>
      <t xml:space="preserve">                 </t>
    </r>
    <r>
      <rPr>
        <sz val="12"/>
        <color theme="1"/>
        <rFont val="Times New Roman"/>
        <family val="1"/>
      </rPr>
      <t>Calculate the volatility of the asset portfolio.  Show your work.</t>
    </r>
  </si>
  <si>
    <t>Caerus wants to optimize the surplus volatility of the pension plan.  Assume the following: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</si>
  <si>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Volatility of changes in yields is σ</t>
    </r>
    <r>
      <rPr>
        <vertAlign val="subscript"/>
        <sz val="12"/>
        <color theme="1"/>
        <rFont val="Times New Roman"/>
        <family val="1"/>
      </rPr>
      <t>y</t>
    </r>
    <r>
      <rPr>
        <sz val="12"/>
        <color theme="1"/>
        <rFont val="Times New Roman"/>
        <family val="1"/>
      </rPr>
      <t xml:space="preserve"> =  1% annually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</si>
  <si>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Normal distribution of stock returns.</t>
    </r>
  </si>
  <si>
    <r>
      <t>(c)</t>
    </r>
    <r>
      <rPr>
        <sz val="7"/>
        <color theme="1"/>
        <rFont val="Times New Roman"/>
        <family val="1"/>
      </rPr>
      <t xml:space="preserve">   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5.5 points</t>
    </r>
    <r>
      <rPr>
        <sz val="12"/>
        <color theme="1"/>
        <rFont val="Times New Roman"/>
        <family val="1"/>
      </rPr>
      <t xml:space="preserve">) </t>
    </r>
  </si>
  <si>
    <r>
      <t>(i)</t>
    </r>
    <r>
      <rPr>
        <sz val="7"/>
        <color rgb="FF000000"/>
        <rFont val="Times New Roman"/>
        <family val="1"/>
      </rPr>
      <t xml:space="preserve">                 </t>
    </r>
    <r>
      <rPr>
        <sz val="12"/>
        <color rgb="FF000000"/>
        <rFont val="Times New Roman"/>
        <family val="1"/>
      </rPr>
      <t xml:space="preserve">Calculate the 95th percentile of the expected surplus position at 12/31/2020.  Show your work. </t>
    </r>
  </si>
  <si>
    <r>
      <t>(iii)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Assume the correlation between asset and liability is now 0.95.  All other variables remain unchanged.</t>
    </r>
  </si>
  <si>
    <t xml:space="preserve">Calculate the optimal funding ratio (A/L) to minimize surplus volatility.  Show your work.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</si>
  <si>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The information ratio for manager A is 0.8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</si>
  <si>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 xml:space="preserve">The information ratio for manager B is 0.5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</si>
  <si>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 xml:space="preserve">The TEV for each manager is 5%. </t>
    </r>
  </si>
  <si>
    <r>
      <t>(d)</t>
    </r>
    <r>
      <rPr>
        <sz val="7"/>
        <color theme="1"/>
        <rFont val="Times New Roman"/>
        <family val="1"/>
      </rPr>
      <t xml:space="preserve">   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2.5 points</t>
    </r>
    <r>
      <rPr>
        <sz val="12"/>
        <color theme="1"/>
        <rFont val="Times New Roman"/>
        <family val="1"/>
      </rPr>
      <t xml:space="preserve">) </t>
    </r>
  </si>
  <si>
    <r>
      <t>(i)</t>
    </r>
    <r>
      <rPr>
        <sz val="7"/>
        <color theme="1"/>
        <rFont val="Times New Roman"/>
        <family val="1"/>
      </rPr>
      <t xml:space="preserve">                 </t>
    </r>
    <r>
      <rPr>
        <sz val="12"/>
        <color theme="1"/>
        <rFont val="Times New Roman"/>
        <family val="1"/>
      </rPr>
      <t>Calculate the portfolio weight for each manager.  Show your work.</t>
    </r>
  </si>
  <si>
    <r>
      <t>(ii)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Times New Roman"/>
        <family val="1"/>
      </rPr>
      <t xml:space="preserve">Calculate the overall portfolio information ratio.  Show your work. </t>
    </r>
  </si>
  <si>
    <t>Volatility (ε)</t>
  </si>
  <si>
    <r>
      <t>Beta (</t>
    </r>
    <r>
      <rPr>
        <sz val="12"/>
        <color theme="1"/>
        <rFont val="Calibri"/>
        <family val="2"/>
      </rPr>
      <t>β)</t>
    </r>
  </si>
  <si>
    <t xml:space="preserve">Caerus considers a portfolio allocation approximated by investing the assets in the following 3 stocks.  </t>
  </si>
  <si>
    <t>Stock 1 and Stock 2 have equal allocations in the portfolio, with the remaining allocation in Stock 3.  Caerus wants to maintain the same target portfolio beta of 1.2.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</si>
  <si>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 xml:space="preserve">Correlation between asset and liability = </t>
    </r>
    <r>
      <rPr>
        <sz val="12"/>
        <color theme="1"/>
        <rFont val="Symbol"/>
        <family val="1"/>
        <charset val="2"/>
      </rPr>
      <t xml:space="preserve"> -0.1</t>
    </r>
  </si>
  <si>
    <t xml:space="preserve">Energetix wants to move forward with investing its pension assets in common stock.  </t>
  </si>
  <si>
    <t xml:space="preserve">The Chief Investment Officer would like to allocate the $50 million held in US stocks to its two active managers by maximizing its overall information ratio, </t>
  </si>
  <si>
    <t>subject to a portfolio tracking error volatility (TEV) of 3.5%.  You are given:</t>
  </si>
  <si>
    <t xml:space="preserve">Caerus wants to study the impact of investing the pension assets fully in a US stock portfolio.  </t>
  </si>
  <si>
    <t xml:space="preserve">Caerus Consulting has been engaged by Energetix to evaluate the investment strategy of the pension plan.  </t>
  </si>
  <si>
    <t>Reponses for parts (b)(ii) and (c)(ii) are to be provided in the Word document.  Answers to (a), (b)(i), (c)(i), (c)(iii), (d)(i) and (d)(ii) are to be provided below.</t>
  </si>
  <si>
    <t>Asset portfolio expected return:</t>
  </si>
  <si>
    <t>Asset value</t>
  </si>
  <si>
    <t>Liability Value</t>
  </si>
  <si>
    <t>Expected change in assets</t>
  </si>
  <si>
    <t>Expected change in liabilities</t>
  </si>
  <si>
    <t>Initial Surplus</t>
  </si>
  <si>
    <t>New Surplus</t>
  </si>
  <si>
    <t>Surplus Change</t>
  </si>
  <si>
    <t>Surplus Return as % of Assets</t>
  </si>
  <si>
    <t>Portfolio Beta</t>
  </si>
  <si>
    <t>Weight</t>
  </si>
  <si>
    <t>=</t>
  </si>
  <si>
    <t>Used goal seek to set this cell to 1.2 by changing cell G49</t>
  </si>
  <si>
    <t>Must first calculate the weight of each stock (Stock 1 = x) - see cell G49</t>
  </si>
  <si>
    <t>We can calculate the value of the volatility using the diagonal model</t>
  </si>
  <si>
    <t>Total Variance</t>
  </si>
  <si>
    <t>Portfolio variance</t>
  </si>
  <si>
    <t>Market variance</t>
  </si>
  <si>
    <t>Volatility</t>
  </si>
  <si>
    <t>Variance</t>
  </si>
  <si>
    <t>Liability volatility</t>
  </si>
  <si>
    <t>Asset Volatility</t>
  </si>
  <si>
    <t>from a)</t>
  </si>
  <si>
    <t>from b)</t>
  </si>
  <si>
    <t>Asset Value</t>
  </si>
  <si>
    <t>Correlation</t>
  </si>
  <si>
    <t>Surplus Variance</t>
  </si>
  <si>
    <t>Surplus volatility</t>
  </si>
  <si>
    <t>Expected Surplus</t>
  </si>
  <si>
    <t>95th percentile surplus</t>
  </si>
  <si>
    <t>Can take derivative of formula above and set to 0 to solve for L/A ratio</t>
  </si>
  <si>
    <t>L/A</t>
  </si>
  <si>
    <t>Funding Ratio</t>
  </si>
  <si>
    <t>Formula</t>
  </si>
  <si>
    <t>x_i * w_i = IR_i * (w_p/IR_p)</t>
  </si>
  <si>
    <t>x_A / x_B</t>
  </si>
  <si>
    <t>w_P</t>
  </si>
  <si>
    <t>sqrt(Sum (x_i*w_i)^2)</t>
  </si>
  <si>
    <t>x_B</t>
  </si>
  <si>
    <t>X_A</t>
  </si>
  <si>
    <t>IR_P</t>
  </si>
  <si>
    <t>portfolio</t>
  </si>
  <si>
    <t>PVBP</t>
  </si>
  <si>
    <t>PVBP per thousand</t>
  </si>
  <si>
    <t>Delta Bond Price 2</t>
  </si>
  <si>
    <t>Delta Bond Price 1</t>
  </si>
  <si>
    <t>1 Bps</t>
  </si>
  <si>
    <t>Portfolio Amount</t>
  </si>
  <si>
    <t>ii)</t>
  </si>
  <si>
    <t>Discount factor for Convexity</t>
  </si>
  <si>
    <t>Discount factor for Duration</t>
  </si>
  <si>
    <t>Time Weighted Cashflow for  Convexity</t>
  </si>
  <si>
    <t>Time Weighted Cashflow for  Duration</t>
  </si>
  <si>
    <t>Total CF</t>
  </si>
  <si>
    <t>Redemption</t>
  </si>
  <si>
    <t>Coupon</t>
  </si>
  <si>
    <t>T</t>
  </si>
  <si>
    <t>Bond2</t>
  </si>
  <si>
    <t>Discount factor</t>
  </si>
  <si>
    <t>Bond1</t>
  </si>
  <si>
    <t>i)</t>
  </si>
  <si>
    <t>Part (b)(ii)</t>
  </si>
  <si>
    <t>Number of contracts to be entered into →</t>
  </si>
  <si>
    <t>Part (b)(i)</t>
  </si>
  <si>
    <t>Convexity →</t>
  </si>
  <si>
    <t>Modified Duration →</t>
  </si>
  <si>
    <t>Reference Portfolio</t>
  </si>
  <si>
    <t>Bond  2</t>
  </si>
  <si>
    <t xml:space="preserve">Bond 1 </t>
  </si>
  <si>
    <t>Answers to be provided in the cells highlighted in yellow:</t>
  </si>
  <si>
    <t>Change in value of 1 interest rate futures contract resulting from a 1 basis point change in the interest rates</t>
  </si>
  <si>
    <t>?</t>
  </si>
  <si>
    <t>Change in BlueSky's reference portfolio value resulting from a 1 basis point change in gross redemption yield</t>
  </si>
  <si>
    <t>Value</t>
  </si>
  <si>
    <t>Description</t>
  </si>
  <si>
    <t>Parameter</t>
  </si>
  <si>
    <t>Redemption Value</t>
  </si>
  <si>
    <t>Yield</t>
  </si>
  <si>
    <t>Price</t>
  </si>
  <si>
    <t>Annual Coupon</t>
  </si>
  <si>
    <t>Term (in years)</t>
  </si>
  <si>
    <t>Allocation  %</t>
  </si>
  <si>
    <t>Determine the number of futures contracts BlueSky should enter into.  Show all work.</t>
  </si>
  <si>
    <t>Calculate the modified duration and convexity of each bond and for the reference portfolio. Show all work.</t>
  </si>
  <si>
    <t>Question 2</t>
  </si>
  <si>
    <t>Put</t>
  </si>
  <si>
    <t>Call</t>
  </si>
  <si>
    <t>Expected Payoff</t>
  </si>
  <si>
    <t>100th Simulation:</t>
  </si>
  <si>
    <t>S(1.5)</t>
  </si>
  <si>
    <t>Part i)</t>
  </si>
  <si>
    <t>Call option</t>
  </si>
  <si>
    <t>Put option</t>
  </si>
  <si>
    <t>Answer to be provided in the cells highlighted in yellow</t>
  </si>
  <si>
    <t>for call option</t>
  </si>
  <si>
    <t>for put option</t>
  </si>
  <si>
    <t>Average value of the risk-neutral payoffs for the first 99 simulations</t>
  </si>
  <si>
    <t>Final N(0,1) simulated value from the sample</t>
  </si>
  <si>
    <t>compounded continuously</t>
  </si>
  <si>
    <t>Risk-free rate</t>
  </si>
  <si>
    <t>Sample size</t>
  </si>
  <si>
    <t>Monte Carlo simulation amounts</t>
  </si>
  <si>
    <t>USD / EUR</t>
  </si>
  <si>
    <t>Call exercise price</t>
  </si>
  <si>
    <t>Put exercise price</t>
  </si>
  <si>
    <t>Current 6-mo forward exchange rate</t>
  </si>
  <si>
    <t>EUR</t>
  </si>
  <si>
    <t>Notional Amount</t>
  </si>
  <si>
    <t>Strategy B general information</t>
  </si>
  <si>
    <t>Calculate the expected payoff of each option under Strategy B.  Show all work.</t>
  </si>
  <si>
    <t>Part (c)(i)</t>
  </si>
  <si>
    <t>Candidate may write down the formula.  It is not required</t>
  </si>
  <si>
    <t>Total risk adjustment for the term insurance product →</t>
  </si>
  <si>
    <t>Answer to be provided in the cell highlighted in yellow</t>
  </si>
  <si>
    <t>Risk-free discount rate</t>
  </si>
  <si>
    <t>Cost of capital rate</t>
  </si>
  <si>
    <t>PV Cost of Capital</t>
  </si>
  <si>
    <t>Cost of Capital</t>
  </si>
  <si>
    <t>Capital Amount</t>
  </si>
  <si>
    <t>99% Confidence Level Liability Cash Flow ($ million)</t>
  </si>
  <si>
    <t>Undiscounted End of Period Expected Value of Future Liability Cash Flow ($ million)</t>
  </si>
  <si>
    <t>Year</t>
  </si>
  <si>
    <t>the cost-of-capital technique according to IFRS 17.  Show all work.</t>
  </si>
  <si>
    <t xml:space="preserve">Calculate the total risk adjustment for the term insurance product using </t>
  </si>
  <si>
    <t>Question 3</t>
  </si>
  <si>
    <t>Candidate work in blue</t>
  </si>
  <si>
    <t>Solution</t>
  </si>
  <si>
    <t>A</t>
  </si>
  <si>
    <t>AA</t>
  </si>
  <si>
    <t>Amount to sell = Exposure * Probability of migrating to BBB</t>
  </si>
  <si>
    <t>Need to sell bonds that downgrade to BBB-rated after one year</t>
  </si>
  <si>
    <t>BBB</t>
  </si>
  <si>
    <t>Each credit rating - expected credit losses = Exposure * Probability of Default * (1 - Recovery Rate)</t>
  </si>
  <si>
    <t>Expected amount of bonds that need to be sold after one year →</t>
  </si>
  <si>
    <t>Expected credit losses from default in the next year →</t>
  </si>
  <si>
    <t>Initial Rating (%)</t>
  </si>
  <si>
    <t>Recovery Rate</t>
  </si>
  <si>
    <t>Default</t>
  </si>
  <si>
    <t>Year-end Rating (%)</t>
  </si>
  <si>
    <t xml:space="preserve"> </t>
  </si>
  <si>
    <t>Total</t>
  </si>
  <si>
    <t>Market Value of Assets ($ million)</t>
  </si>
  <si>
    <t>Bond Rating</t>
  </si>
  <si>
    <t xml:space="preserve">Calculate the expected amount of bonds that need to be sold after one year in order to satisfy the RAS.  Show all work. </t>
  </si>
  <si>
    <t>Calculate the expected credit losses from default in the next year using the credit migration model.  Show all work.</t>
  </si>
  <si>
    <t>Question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</si>
</sst>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0.0%"/>
    <numFmt numFmtId="167" formatCode="_(* #,##0_);_(* \(#,##0\);_(* &quot;-&quot;?_);_(@_)"/>
    <numFmt numFmtId="168" formatCode="_(* #,##0.000000_);_(* \(#,##0.000000\);_(* &quot;-&quot;??_);_(@_)"/>
    <numFmt numFmtId="169" formatCode="#,##0.0000"/>
    <numFmt numFmtId="170" formatCode="0.0000_);\(0.0000\)"/>
    <numFmt numFmtId="171" formatCode="_(* #,##0.0000_);_(* \(#,##0.0000\);_(* &quot;-&quot;??_);_(@_)"/>
    <numFmt numFmtId="172" formatCode="_(* #,##0.0_);_(* \(#,##0.0\);_(* &quot;-&quot;??_);_(@_)"/>
    <numFmt numFmtId="173" formatCode="0.000"/>
    <numFmt numFmtId="174" formatCode="0.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vertAlign val="subscript"/>
      <sz val="12"/>
      <color theme="1"/>
      <name val="Times New Roman"/>
      <family val="1"/>
    </font>
    <font>
      <sz val="7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FF"/>
      <name val="Times New Roman"/>
      <family val="1"/>
    </font>
    <font>
      <sz val="10"/>
      <name val="Arial"/>
      <family val="2"/>
    </font>
    <font>
      <b/>
      <sz val="11"/>
      <color rgb="FF0000FF"/>
      <name val="Times New Roman"/>
      <family val="1"/>
    </font>
    <font>
      <b/>
      <u/>
      <sz val="11"/>
      <color rgb="FF0000FF"/>
      <name val="Times New Roman"/>
      <family val="1"/>
    </font>
    <font>
      <sz val="11"/>
      <color theme="1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7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 indent="8"/>
    </xf>
    <xf numFmtId="0" fontId="2" fillId="0" borderId="0" xfId="0" applyFont="1" applyAlignment="1">
      <alignment horizontal="left" vertical="center" indent="5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10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10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1" xfId="0" applyBorder="1"/>
    <xf numFmtId="0" fontId="13" fillId="0" borderId="1" xfId="0" applyFont="1" applyBorder="1" applyAlignment="1">
      <alignment horizontal="center"/>
    </xf>
    <xf numFmtId="0" fontId="0" fillId="0" borderId="0" xfId="0" applyFill="1"/>
    <xf numFmtId="0" fontId="0" fillId="0" borderId="0" xfId="0" quotePrefix="1" applyFill="1"/>
    <xf numFmtId="10" fontId="0" fillId="0" borderId="0" xfId="2" applyNumberFormat="1" applyFont="1" applyFill="1"/>
    <xf numFmtId="166" fontId="0" fillId="0" borderId="0" xfId="0" applyNumberFormat="1"/>
    <xf numFmtId="10" fontId="0" fillId="0" borderId="0" xfId="0" applyNumberFormat="1"/>
    <xf numFmtId="9" fontId="0" fillId="0" borderId="0" xfId="0" applyNumberFormat="1"/>
    <xf numFmtId="165" fontId="0" fillId="0" borderId="0" xfId="1" applyNumberFormat="1" applyFont="1"/>
    <xf numFmtId="167" fontId="0" fillId="0" borderId="0" xfId="0" applyNumberFormat="1"/>
    <xf numFmtId="165" fontId="0" fillId="0" borderId="0" xfId="0" applyNumberFormat="1"/>
    <xf numFmtId="9" fontId="0" fillId="0" borderId="0" xfId="2" applyFont="1"/>
    <xf numFmtId="166" fontId="0" fillId="0" borderId="0" xfId="2" applyNumberFormat="1" applyFont="1"/>
    <xf numFmtId="0" fontId="15" fillId="0" borderId="0" xfId="0" applyFont="1"/>
    <xf numFmtId="0" fontId="0" fillId="2" borderId="0" xfId="0" applyFill="1"/>
    <xf numFmtId="166" fontId="0" fillId="3" borderId="1" xfId="2" applyNumberFormat="1" applyFont="1" applyFill="1" applyBorder="1"/>
    <xf numFmtId="165" fontId="0" fillId="3" borderId="1" xfId="0" applyNumberFormat="1" applyFill="1" applyBorder="1"/>
    <xf numFmtId="10" fontId="0" fillId="3" borderId="1" xfId="2" applyNumberFormat="1" applyFont="1" applyFill="1" applyBorder="1"/>
    <xf numFmtId="164" fontId="0" fillId="3" borderId="1" xfId="0" applyNumberFormat="1" applyFill="1" applyBorder="1"/>
    <xf numFmtId="0" fontId="3" fillId="0" borderId="0" xfId="4" applyFont="1"/>
    <xf numFmtId="0" fontId="1" fillId="0" borderId="0" xfId="5"/>
    <xf numFmtId="0" fontId="16" fillId="0" borderId="0" xfId="5" applyFont="1"/>
    <xf numFmtId="43" fontId="16" fillId="0" borderId="0" xfId="5" applyNumberFormat="1" applyFont="1"/>
    <xf numFmtId="168" fontId="16" fillId="0" borderId="0" xfId="6" applyNumberFormat="1" applyFont="1"/>
    <xf numFmtId="3" fontId="18" fillId="4" borderId="4" xfId="5" applyNumberFormat="1" applyFont="1" applyFill="1" applyBorder="1"/>
    <xf numFmtId="0" fontId="18" fillId="5" borderId="4" xfId="5" applyFont="1" applyFill="1" applyBorder="1"/>
    <xf numFmtId="169" fontId="18" fillId="4" borderId="4" xfId="5" applyNumberFormat="1" applyFont="1" applyFill="1" applyBorder="1"/>
    <xf numFmtId="170" fontId="16" fillId="0" borderId="4" xfId="5" applyNumberFormat="1" applyFont="1" applyBorder="1"/>
    <xf numFmtId="0" fontId="16" fillId="0" borderId="4" xfId="5" applyFont="1" applyBorder="1"/>
    <xf numFmtId="3" fontId="16" fillId="0" borderId="4" xfId="5" applyNumberFormat="1" applyFont="1" applyBorder="1"/>
    <xf numFmtId="171" fontId="1" fillId="0" borderId="0" xfId="5" applyNumberFormat="1"/>
    <xf numFmtId="43" fontId="1" fillId="0" borderId="0" xfId="6" applyFont="1"/>
    <xf numFmtId="164" fontId="16" fillId="0" borderId="4" xfId="5" applyNumberFormat="1" applyFont="1" applyBorder="1" applyAlignment="1">
      <alignment horizontal="center"/>
    </xf>
    <xf numFmtId="0" fontId="16" fillId="0" borderId="4" xfId="5" applyFont="1" applyBorder="1" applyAlignment="1">
      <alignment horizontal="center"/>
    </xf>
    <xf numFmtId="43" fontId="1" fillId="0" borderId="0" xfId="5" applyNumberFormat="1"/>
    <xf numFmtId="172" fontId="1" fillId="0" borderId="0" xfId="5" applyNumberFormat="1"/>
    <xf numFmtId="0" fontId="18" fillId="5" borderId="4" xfId="5" applyFont="1" applyFill="1" applyBorder="1" applyAlignment="1">
      <alignment horizontal="center" wrapText="1"/>
    </xf>
    <xf numFmtId="0" fontId="18" fillId="5" borderId="4" xfId="5" applyFont="1" applyFill="1" applyBorder="1" applyAlignment="1">
      <alignment horizontal="center"/>
    </xf>
    <xf numFmtId="0" fontId="19" fillId="0" borderId="0" xfId="5" applyFont="1"/>
    <xf numFmtId="0" fontId="16" fillId="0" borderId="0" xfId="5" applyFont="1" applyAlignment="1">
      <alignment horizontal="center"/>
    </xf>
    <xf numFmtId="0" fontId="16" fillId="0" borderId="0" xfId="4" applyFont="1"/>
    <xf numFmtId="0" fontId="3" fillId="6" borderId="0" xfId="4" applyFont="1" applyFill="1"/>
    <xf numFmtId="1" fontId="3" fillId="3" borderId="1" xfId="4" applyNumberFormat="1" applyFont="1" applyFill="1" applyBorder="1"/>
    <xf numFmtId="0" fontId="3" fillId="0" borderId="0" xfId="5" applyFont="1"/>
    <xf numFmtId="0" fontId="6" fillId="0" borderId="0" xfId="5" applyFont="1"/>
    <xf numFmtId="164" fontId="3" fillId="3" borderId="5" xfId="4" applyNumberFormat="1" applyFont="1" applyFill="1" applyBorder="1"/>
    <xf numFmtId="173" fontId="3" fillId="3" borderId="6" xfId="4" applyNumberFormat="1" applyFont="1" applyFill="1" applyBorder="1"/>
    <xf numFmtId="164" fontId="3" fillId="3" borderId="7" xfId="5" applyNumberFormat="1" applyFont="1" applyFill="1" applyBorder="1"/>
    <xf numFmtId="164" fontId="3" fillId="3" borderId="8" xfId="4" applyNumberFormat="1" applyFont="1" applyFill="1" applyBorder="1"/>
    <xf numFmtId="164" fontId="3" fillId="3" borderId="9" xfId="4" applyNumberFormat="1" applyFont="1" applyFill="1" applyBorder="1"/>
    <xf numFmtId="164" fontId="3" fillId="3" borderId="10" xfId="5" applyNumberFormat="1" applyFont="1" applyFill="1" applyBorder="1"/>
    <xf numFmtId="0" fontId="4" fillId="0" borderId="11" xfId="5" applyFont="1" applyBorder="1" applyAlignment="1">
      <alignment horizontal="center"/>
    </xf>
    <xf numFmtId="0" fontId="3" fillId="0" borderId="5" xfId="5" applyFont="1" applyBorder="1" applyAlignment="1">
      <alignment vertical="center"/>
    </xf>
    <xf numFmtId="0" fontId="3" fillId="0" borderId="6" xfId="4" applyFont="1" applyBorder="1" applyAlignment="1">
      <alignment vertical="center" wrapText="1"/>
    </xf>
    <xf numFmtId="0" fontId="1" fillId="0" borderId="7" xfId="4" applyBorder="1"/>
    <xf numFmtId="3" fontId="3" fillId="0" borderId="12" xfId="5" applyNumberFormat="1" applyFont="1" applyBorder="1" applyAlignment="1">
      <alignment horizontal="right" vertical="center"/>
    </xf>
    <xf numFmtId="0" fontId="3" fillId="0" borderId="13" xfId="4" applyFont="1" applyBorder="1" applyAlignment="1">
      <alignment vertical="center" wrapText="1"/>
    </xf>
    <xf numFmtId="0" fontId="1" fillId="0" borderId="14" xfId="4" applyBorder="1"/>
    <xf numFmtId="0" fontId="5" fillId="0" borderId="15" xfId="4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 vertical="center" wrapText="1"/>
    </xf>
    <xf numFmtId="0" fontId="5" fillId="0" borderId="17" xfId="4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/>
    </xf>
    <xf numFmtId="0" fontId="3" fillId="0" borderId="6" xfId="5" applyFont="1" applyBorder="1" applyAlignment="1">
      <alignment horizontal="center"/>
    </xf>
    <xf numFmtId="0" fontId="3" fillId="0" borderId="7" xfId="5" applyFont="1" applyBorder="1"/>
    <xf numFmtId="10" fontId="3" fillId="0" borderId="18" xfId="5" applyNumberFormat="1" applyFont="1" applyBorder="1" applyAlignment="1">
      <alignment horizontal="center"/>
    </xf>
    <xf numFmtId="10" fontId="3" fillId="0" borderId="4" xfId="5" applyNumberFormat="1" applyFont="1" applyBorder="1" applyAlignment="1">
      <alignment horizontal="center"/>
    </xf>
    <xf numFmtId="0" fontId="3" fillId="0" borderId="19" xfId="5" applyFont="1" applyBorder="1"/>
    <xf numFmtId="1" fontId="3" fillId="0" borderId="18" xfId="5" applyNumberFormat="1" applyFont="1" applyBorder="1" applyAlignment="1">
      <alignment horizontal="center"/>
    </xf>
    <xf numFmtId="1" fontId="3" fillId="0" borderId="4" xfId="5" applyNumberFormat="1" applyFont="1" applyBorder="1" applyAlignment="1">
      <alignment horizontal="center"/>
    </xf>
    <xf numFmtId="0" fontId="3" fillId="0" borderId="18" xfId="5" applyFont="1" applyBorder="1" applyAlignment="1">
      <alignment horizontal="center"/>
    </xf>
    <xf numFmtId="0" fontId="3" fillId="0" borderId="4" xfId="5" applyFont="1" applyBorder="1" applyAlignment="1">
      <alignment horizontal="center"/>
    </xf>
    <xf numFmtId="9" fontId="3" fillId="0" borderId="12" xfId="5" applyNumberFormat="1" applyFont="1" applyBorder="1" applyAlignment="1">
      <alignment horizontal="center"/>
    </xf>
    <xf numFmtId="9" fontId="3" fillId="0" borderId="13" xfId="5" applyNumberFormat="1" applyFont="1" applyBorder="1" applyAlignment="1">
      <alignment horizontal="center"/>
    </xf>
    <xf numFmtId="0" fontId="3" fillId="0" borderId="14" xfId="5" applyFont="1" applyBorder="1"/>
    <xf numFmtId="0" fontId="4" fillId="0" borderId="1" xfId="5" applyFont="1" applyBorder="1" applyAlignment="1">
      <alignment horizontal="center"/>
    </xf>
    <xf numFmtId="0" fontId="4" fillId="0" borderId="1" xfId="5" applyFont="1" applyBorder="1"/>
    <xf numFmtId="0" fontId="4" fillId="0" borderId="0" xfId="4" applyFont="1"/>
    <xf numFmtId="0" fontId="5" fillId="0" borderId="0" xfId="4" applyFont="1"/>
    <xf numFmtId="165" fontId="3" fillId="0" borderId="0" xfId="6" applyNumberFormat="1" applyFont="1"/>
    <xf numFmtId="0" fontId="20" fillId="0" borderId="0" xfId="5" applyFont="1"/>
    <xf numFmtId="164" fontId="16" fillId="0" borderId="4" xfId="5" applyNumberFormat="1" applyFont="1" applyBorder="1"/>
    <xf numFmtId="0" fontId="18" fillId="0" borderId="0" xfId="5" applyFont="1"/>
    <xf numFmtId="0" fontId="21" fillId="0" borderId="0" xfId="7"/>
    <xf numFmtId="0" fontId="16" fillId="0" borderId="4" xfId="7" applyFont="1" applyBorder="1"/>
    <xf numFmtId="0" fontId="3" fillId="6" borderId="0" xfId="5" applyFont="1" applyFill="1"/>
    <xf numFmtId="174" fontId="3" fillId="3" borderId="4" xfId="5" applyNumberFormat="1" applyFont="1" applyFill="1" applyBorder="1"/>
    <xf numFmtId="0" fontId="3" fillId="0" borderId="4" xfId="5" applyFont="1" applyBorder="1"/>
    <xf numFmtId="0" fontId="4" fillId="0" borderId="4" xfId="5" applyFont="1" applyBorder="1" applyAlignment="1">
      <alignment horizontal="center"/>
    </xf>
    <xf numFmtId="0" fontId="3" fillId="0" borderId="0" xfId="5" applyFont="1" applyAlignment="1">
      <alignment wrapText="1"/>
    </xf>
    <xf numFmtId="43" fontId="3" fillId="0" borderId="0" xfId="8" applyFont="1"/>
    <xf numFmtId="165" fontId="3" fillId="0" borderId="0" xfId="8" applyNumberFormat="1" applyFont="1"/>
    <xf numFmtId="0" fontId="4" fillId="0" borderId="0" xfId="5" applyFont="1"/>
    <xf numFmtId="0" fontId="5" fillId="0" borderId="0" xfId="5" applyFont="1"/>
    <xf numFmtId="0" fontId="3" fillId="0" borderId="0" xfId="3" applyFont="1"/>
    <xf numFmtId="3" fontId="3" fillId="3" borderId="1" xfId="3" applyNumberFormat="1" applyFont="1" applyFill="1" applyBorder="1"/>
    <xf numFmtId="0" fontId="6" fillId="0" borderId="0" xfId="3" applyFont="1"/>
    <xf numFmtId="3" fontId="3" fillId="0" borderId="0" xfId="3" applyNumberFormat="1" applyFont="1"/>
    <xf numFmtId="0" fontId="3" fillId="0" borderId="0" xfId="3" applyFont="1" applyAlignment="1">
      <alignment wrapText="1"/>
    </xf>
    <xf numFmtId="166" fontId="3" fillId="0" borderId="0" xfId="9" applyNumberFormat="1" applyFont="1"/>
    <xf numFmtId="3" fontId="18" fillId="0" borderId="0" xfId="3" applyNumberFormat="1" applyFont="1"/>
    <xf numFmtId="3" fontId="16" fillId="0" borderId="0" xfId="3" applyNumberFormat="1" applyFont="1"/>
    <xf numFmtId="0" fontId="16" fillId="0" borderId="0" xfId="3" applyFont="1"/>
    <xf numFmtId="3" fontId="3" fillId="0" borderId="5" xfId="3" applyNumberFormat="1" applyFont="1" applyBorder="1" applyAlignment="1">
      <alignment horizontal="center"/>
    </xf>
    <xf numFmtId="3" fontId="3" fillId="0" borderId="6" xfId="3" applyNumberFormat="1" applyFont="1" applyBorder="1" applyAlignment="1">
      <alignment horizontal="center"/>
    </xf>
    <xf numFmtId="0" fontId="3" fillId="0" borderId="7" xfId="3" applyFont="1" applyBorder="1" applyAlignment="1">
      <alignment horizontal="center" wrapText="1"/>
    </xf>
    <xf numFmtId="3" fontId="3" fillId="0" borderId="18" xfId="3" applyNumberFormat="1" applyFont="1" applyBorder="1" applyAlignment="1">
      <alignment horizontal="center"/>
    </xf>
    <xf numFmtId="3" fontId="3" fillId="0" borderId="4" xfId="3" applyNumberFormat="1" applyFont="1" applyBorder="1" applyAlignment="1">
      <alignment horizontal="center"/>
    </xf>
    <xf numFmtId="0" fontId="3" fillId="0" borderId="19" xfId="3" applyFont="1" applyBorder="1" applyAlignment="1">
      <alignment horizontal="center" wrapText="1"/>
    </xf>
    <xf numFmtId="0" fontId="18" fillId="0" borderId="0" xfId="3" applyFont="1" applyAlignment="1">
      <alignment horizontal="center" wrapText="1"/>
    </xf>
    <xf numFmtId="0" fontId="4" fillId="0" borderId="8" xfId="3" applyFont="1" applyBorder="1" applyAlignment="1">
      <alignment horizontal="center" wrapText="1"/>
    </xf>
    <xf numFmtId="0" fontId="4" fillId="0" borderId="9" xfId="3" applyFont="1" applyBorder="1" applyAlignment="1">
      <alignment horizontal="center" wrapText="1"/>
    </xf>
    <xf numFmtId="0" fontId="4" fillId="0" borderId="10" xfId="3" applyFont="1" applyBorder="1" applyAlignment="1">
      <alignment horizontal="center" wrapText="1"/>
    </xf>
    <xf numFmtId="0" fontId="4" fillId="0" borderId="0" xfId="3" applyFont="1"/>
    <xf numFmtId="0" fontId="5" fillId="0" borderId="0" xfId="3" applyFont="1"/>
    <xf numFmtId="0" fontId="3" fillId="3" borderId="1" xfId="3" applyFont="1" applyFill="1" applyBorder="1"/>
    <xf numFmtId="9" fontId="2" fillId="0" borderId="5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9" fontId="2" fillId="0" borderId="18" xfId="3" applyNumberFormat="1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18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3" fillId="0" borderId="18" xfId="3" applyFont="1" applyBorder="1" applyAlignment="1">
      <alignment horizontal="center" vertical="center" wrapText="1"/>
    </xf>
    <xf numFmtId="0" fontId="3" fillId="0" borderId="19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3" fillId="0" borderId="0" xfId="5" applyFont="1" applyAlignment="1">
      <alignment wrapText="1"/>
    </xf>
    <xf numFmtId="0" fontId="2" fillId="0" borderId="10" xfId="3" applyFont="1" applyBorder="1" applyAlignment="1">
      <alignment vertical="center" wrapText="1"/>
    </xf>
    <xf numFmtId="0" fontId="2" fillId="0" borderId="9" xfId="3" applyFont="1" applyBorder="1" applyAlignment="1">
      <alignment vertical="center" wrapText="1"/>
    </xf>
    <xf numFmtId="0" fontId="2" fillId="0" borderId="19" xfId="3" applyFont="1" applyBorder="1" applyAlignment="1">
      <alignment vertical="center" wrapText="1"/>
    </xf>
    <xf numFmtId="0" fontId="2" fillId="0" borderId="4" xfId="3" applyFont="1" applyBorder="1" applyAlignment="1">
      <alignment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19" xfId="3" applyFont="1" applyBorder="1" applyAlignment="1">
      <alignment vertical="center" wrapText="1"/>
    </xf>
    <xf numFmtId="0" fontId="5" fillId="0" borderId="7" xfId="3" applyFont="1" applyBorder="1" applyAlignment="1">
      <alignment vertical="center" wrapText="1"/>
    </xf>
  </cellXfs>
  <cellStyles count="10">
    <cellStyle name="Comma" xfId="1" builtinId="3"/>
    <cellStyle name="Comma 2" xfId="6" xr:uid="{BCD49BB4-1944-47E9-BB3E-175533C36795}"/>
    <cellStyle name="Comma 8" xfId="8" xr:uid="{5BA3557D-319B-4642-93B4-400E4E2CD5C2}"/>
    <cellStyle name="Normal" xfId="0" builtinId="0"/>
    <cellStyle name="Normal 2" xfId="7" xr:uid="{366F7212-AA6B-472C-9ABD-583093897351}"/>
    <cellStyle name="Normal 5" xfId="3" xr:uid="{00000000-0005-0000-0000-000002000000}"/>
    <cellStyle name="Normal 5 2" xfId="5" xr:uid="{5C15F7DC-281D-4527-98DA-D8DCE31EAE21}"/>
    <cellStyle name="Normal 6" xfId="4" xr:uid="{439324D2-2918-4941-9C4F-81A6EA04292D}"/>
    <cellStyle name="Percent" xfId="2" builtinId="5"/>
    <cellStyle name="Percent 8" xfId="9" xr:uid="{0C5E2A27-A640-457A-8F92-F4C383377D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16</xdr:row>
      <xdr:rowOff>454025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6CB780-D915-4D5B-B0AB-7C2DD62100AA}"/>
            </a:ext>
          </a:extLst>
        </xdr:cNvPr>
        <xdr:cNvSpPr txBox="1"/>
      </xdr:nvSpPr>
      <xdr:spPr>
        <a:xfrm>
          <a:off x="508000" y="284670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635000</xdr:colOff>
      <xdr:row>16</xdr:row>
      <xdr:rowOff>254000</xdr:rowOff>
    </xdr:from>
    <xdr:to>
      <xdr:col>0</xdr:col>
      <xdr:colOff>1063625</xdr:colOff>
      <xdr:row>16</xdr:row>
      <xdr:rowOff>473075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41514C-CD70-481E-A932-FC4F61B64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380" y="285242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619125</xdr:colOff>
      <xdr:row>17</xdr:row>
      <xdr:rowOff>238125</xdr:rowOff>
    </xdr:from>
    <xdr:to>
      <xdr:col>0</xdr:col>
      <xdr:colOff>1066800</xdr:colOff>
      <xdr:row>17</xdr:row>
      <xdr:rowOff>447675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846E15-3471-4713-9BC2-F8111C991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019425"/>
          <a:ext cx="571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AED399F-F1B8-49E0-8734-E5BFE63BCF6F}"/>
            </a:ext>
          </a:extLst>
        </xdr:cNvPr>
        <xdr:cNvSpPr txBox="1"/>
      </xdr:nvSpPr>
      <xdr:spPr>
        <a:xfrm>
          <a:off x="514350" y="11734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69850</xdr:colOff>
      <xdr:row>13</xdr:row>
      <xdr:rowOff>187325</xdr:rowOff>
    </xdr:from>
    <xdr:ext cx="11298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14E44FFC-46A6-4F5C-8B53-E05D5F1E77A5}"/>
                </a:ext>
              </a:extLst>
            </xdr:cNvPr>
            <xdr:cNvSpPr txBox="1"/>
          </xdr:nvSpPr>
          <xdr:spPr>
            <a:xfrm>
              <a:off x="69850" y="2343785"/>
              <a:ext cx="11298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𝜇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14E44FFC-46A6-4F5C-8B53-E05D5F1E77A5}"/>
                </a:ext>
              </a:extLst>
            </xdr:cNvPr>
            <xdr:cNvSpPr txBox="1"/>
          </xdr:nvSpPr>
          <xdr:spPr>
            <a:xfrm>
              <a:off x="69850" y="2343785"/>
              <a:ext cx="11298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69850</xdr:colOff>
      <xdr:row>14</xdr:row>
      <xdr:rowOff>187325</xdr:rowOff>
    </xdr:from>
    <xdr:ext cx="11785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1C047F4-A6CE-4400-84CD-21C04AA7C4EF}"/>
                </a:ext>
              </a:extLst>
            </xdr:cNvPr>
            <xdr:cNvSpPr txBox="1"/>
          </xdr:nvSpPr>
          <xdr:spPr>
            <a:xfrm>
              <a:off x="69850" y="2511425"/>
              <a:ext cx="11785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𝜎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1C047F4-A6CE-4400-84CD-21C04AA7C4EF}"/>
                </a:ext>
              </a:extLst>
            </xdr:cNvPr>
            <xdr:cNvSpPr txBox="1"/>
          </xdr:nvSpPr>
          <xdr:spPr>
            <a:xfrm>
              <a:off x="69850" y="2511425"/>
              <a:ext cx="11785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249F5F-16F8-4888-BDDE-95148CDEB12F}"/>
            </a:ext>
          </a:extLst>
        </xdr:cNvPr>
        <xdr:cNvSpPr txBox="1"/>
      </xdr:nvSpPr>
      <xdr:spPr>
        <a:xfrm>
          <a:off x="514350" y="11734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2691595" cy="792163"/>
    <xdr:pic>
      <xdr:nvPicPr>
        <xdr:cNvPr id="3" name="Picture 2">
          <a:extLst>
            <a:ext uri="{FF2B5EF4-FFF2-40B4-BE49-F238E27FC236}">
              <a16:creationId xmlns:a16="http://schemas.microsoft.com/office/drawing/2014/main" id="{96C0C536-BCFF-4234-BB7D-CFC464FAB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20440"/>
          <a:ext cx="2691595" cy="79216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FD1C03A-00E3-41AF-BC48-D042A3457030}"/>
            </a:ext>
          </a:extLst>
        </xdr:cNvPr>
        <xdr:cNvSpPr txBox="1"/>
      </xdr:nvSpPr>
      <xdr:spPr>
        <a:xfrm>
          <a:off x="514350" y="11734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vedal\Desktop\clean%20up\SOA\Fall%202020\Grading%20Rubric%20Fall%202020%20ERM%20Core%20Q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tuarial%20Stuff\Exams%20-%20Grading\2020%20Fall%20-%20Brown2020\Grading%20Rubric%20Fall%202020%20ERM%20Core%20Q2%20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Qxt"/>
      <sheetName val="Calculation for 3(b)(i)"/>
      <sheetName val="Syllabus List"/>
      <sheetName val="Core List"/>
    </sheetNames>
    <sheetDataSet>
      <sheetData sheetId="0"/>
      <sheetData sheetId="1">
        <row r="9">
          <cell r="B9" t="str">
            <v>3-39</v>
          </cell>
        </row>
        <row r="10">
          <cell r="B10" t="str">
            <v>2-39</v>
          </cell>
        </row>
        <row r="11">
          <cell r="B11" t="str">
            <v>2-22</v>
          </cell>
        </row>
        <row r="12">
          <cell r="B12" t="e">
            <v>#N/A</v>
          </cell>
        </row>
        <row r="13">
          <cell r="B13" t="e">
            <v>#N/A</v>
          </cell>
        </row>
        <row r="14">
          <cell r="B14" t="e">
            <v>#N/A</v>
          </cell>
        </row>
        <row r="15">
          <cell r="B15" t="e">
            <v>#N/A</v>
          </cell>
        </row>
        <row r="16">
          <cell r="B16" t="e">
            <v>#N/A</v>
          </cell>
        </row>
        <row r="17">
          <cell r="B17" t="e">
            <v>#N/A</v>
          </cell>
        </row>
        <row r="18">
          <cell r="B18" t="e">
            <v>#N/A</v>
          </cell>
        </row>
      </sheetData>
      <sheetData sheetId="2"/>
      <sheetData sheetId="3">
        <row r="4">
          <cell r="B4" t="str">
            <v>Article: Modeling Tail Behaviour with Extreme Value Theory, Risk Management, Sept 2009 (LO 1)</v>
          </cell>
        </row>
        <row r="5">
          <cell r="B5" t="str">
            <v>Data Quality is the Biggest Challenge by Moody (LO 1)</v>
          </cell>
        </row>
        <row r="6">
          <cell r="B6" t="str">
            <v>Economic Scenario Generators: A Practical Guide (pp. 7-17) (LO 1)</v>
          </cell>
        </row>
        <row r="7">
          <cell r="B7" t="str">
            <v>Embedding Cyber Risk in Risk Management: An Insurer’s Perspective By Kailan Shang (pp.12 -15 of Cybersecurity: Impact on Insurance Business and Operations) (LO 1)</v>
          </cell>
        </row>
        <row r="8">
          <cell r="B8" t="str">
            <v>Emerging Risks and Enterprise Risk Management (pp. 2-6) (LO 1)</v>
          </cell>
        </row>
        <row r="9">
          <cell r="B9" t="str">
            <v>End to End Assumption Documentation Practices, Product Matters, July 2016 (LO 1)</v>
          </cell>
        </row>
        <row r="10">
          <cell r="B10" t="str">
            <v>ERM-101-12: Measurement and Modeling of Dependencies in Economic Capital (Ch 3-5) (LO 1)</v>
          </cell>
        </row>
        <row r="11">
          <cell r="B11" t="str">
            <v>ERM-102-12: Value-at-Risk:  Evolution, Deficiencies, and Alternatives (LO 1)</v>
          </cell>
        </row>
        <row r="12">
          <cell r="B12" t="str">
            <v>ERM-103-12: Basel Committee - Developments in Modelling Risk Aggregation, pages 72-89 (Excluding Section G.2) (LO 1)</v>
          </cell>
        </row>
        <row r="13">
          <cell r="B13" t="str">
            <v>ERM-104-12: Study Note on Parameter Risk, Venter and Sahasrabuddhe (Except Section 3) (LO 1)</v>
          </cell>
        </row>
        <row r="14">
          <cell r="B14" t="str">
            <v>ERM-106-12: Economic Capital-Practical Considerations-Milliman (LO 1)</v>
          </cell>
        </row>
        <row r="15">
          <cell r="B15" t="str">
            <v>ERM-107-12: Strategic Risk Management Practice, Anderson and Schroder, 2010 Ch. 7  Strategic Risk Analysis (LO 1)</v>
          </cell>
        </row>
        <row r="16">
          <cell r="B16" t="str">
            <v>ERM-110-12: Derivatives: Practice and Principles, Recommendations 9-24 and Section III (LO 1)</v>
          </cell>
        </row>
        <row r="17">
          <cell r="B17" t="str">
            <v>ERM-112-12: Revisiting the Role of Insurance Company ALM within a Risk Management Framework (LO 1)</v>
          </cell>
        </row>
        <row r="18">
          <cell r="B18" t="str">
            <v>ERM-115-13: Creating an Understanding of Special Purpose Vehicles, PWC (LO 1)</v>
          </cell>
        </row>
        <row r="19">
          <cell r="B19" t="str">
            <v>ERM-119-14: Aggregation of risks and Allocation of Capital (Sections 4-7 Excluding 6.3) (LO 1)</v>
          </cell>
        </row>
        <row r="20">
          <cell r="B20" t="str">
            <v>ERM-120-14: IAA Note on Stress Testing and Scenario Analysis (pp. 1-6 and 14-17 and 19-25) (LO 1)</v>
          </cell>
        </row>
        <row r="21">
          <cell r="B21" t="str">
            <v>ERM-122-14: Chapter 1 of Captives and the Management of Risk, Kate Westover (LO 1)</v>
          </cell>
        </row>
        <row r="22">
          <cell r="B22" t="str">
            <v>ERM-124-15: Counterparty Credit Risk, First Edition, Jon Gregory, Chapter 2: Defining Counterparty Credit Risk (LO 1)</v>
          </cell>
        </row>
        <row r="23">
          <cell r="B23" t="str">
            <v>ERM-128-17: The Breadth and Scope of the Global Reinsurance Market and the Critical Role Such Market Plays in Supporting Insurance in the United States, Ch. III, IV, and VI (LO 1)</v>
          </cell>
        </row>
        <row r="24">
          <cell r="B24" t="str">
            <v>ERM-129-18: AAA PBR Checklist - Assumptions Setting (Section C) (LO 1)</v>
          </cell>
        </row>
        <row r="25">
          <cell r="B25" t="str">
            <v>ERM-130-18: AAA Model Governance Practice Note  (LO 1)</v>
          </cell>
        </row>
        <row r="26">
          <cell r="B26" t="str">
            <v>ERM-131-18: Leveraging COSO Across The Three Lines Of Defenses (LO 1)</v>
          </cell>
        </row>
        <row r="27">
          <cell r="B27" t="str">
            <v>ERM-702-12: IAA Note on ERM for Capital and Solvency Purposes in the Insurance Industry, Pages 9–38 (LO 1)</v>
          </cell>
        </row>
        <row r="28">
          <cell r="B28" t="str">
            <v>Financial Enterprise Risk Management, Sweeting, 2011, Ch. 8  Risk Identification (LO 1)</v>
          </cell>
        </row>
        <row r="29">
          <cell r="B29" t="str">
            <v>Financial Enterprise Risk Management, Sweeting, 2011, Ch. 14  Quantifying Particular Risks (LO 1)</v>
          </cell>
        </row>
        <row r="30">
          <cell r="B30" t="str">
            <v>Financial Enterprise Risk Management, Sweeting, 2011 Ch. 16  Responses to Risk (LO 1)</v>
          </cell>
        </row>
        <row r="31">
          <cell r="B31" t="str">
            <v>Group Insurance Chapter 39 Risk Based Capital Formulas  (LO 1)</v>
          </cell>
        </row>
        <row r="32">
          <cell r="B32" t="str">
            <v>IAA Risk Book - Chapter 13 (LO 1)</v>
          </cell>
        </row>
        <row r="33">
          <cell r="B33" t="str">
            <v>Internal Controls Toolkit by Christine H. Doxey, Chapter 1 pp.11-17, 27-35 (LO 1)</v>
          </cell>
        </row>
        <row r="34">
          <cell r="B34" t="str">
            <v>Managing Investment Portfolios, Maginn, John L. &amp; Tuttle, Donald L., 3rd Edition, 2007  Ch. 9: Risk Management (section 5) (LO 1)</v>
          </cell>
        </row>
        <row r="35">
          <cell r="B35" t="str">
            <v>Managing liquidity risk:Industry practices and recommendations for CROs (excluding section 4)  (LO 1)</v>
          </cell>
        </row>
        <row r="36">
          <cell r="B36" t="str">
            <v>National Risk Management A Practical ERM Approach for Federal Governments (Page 11-22) (LO 1)</v>
          </cell>
        </row>
        <row r="37">
          <cell r="B37" t="str">
            <v>ORSA and the Regulator by American Accademy of Actuaries (LO 1)</v>
          </cell>
        </row>
        <row r="38">
          <cell r="B38" t="str">
            <v>Parameter Uncertainty (LO 1)</v>
          </cell>
        </row>
        <row r="39">
          <cell r="B39" t="str">
            <v>Quantitative Enterprise Risk Management by Mary Hardy, Chapter 6: Extreme Value Theory (LO 1)</v>
          </cell>
        </row>
        <row r="40">
          <cell r="B40" t="str">
            <v>Quantitative Enterprise Risk Management by Mary Hardy, Chapter 7: Copulas (LO 1)</v>
          </cell>
        </row>
        <row r="41">
          <cell r="B41" t="str">
            <v>Residual Risk Acceptance: An Advocacy Guidance Note  (September 2016) (excluding section 7) (LO 1)</v>
          </cell>
        </row>
        <row r="42">
          <cell r="B42" t="str">
            <v>Risk Adjustments for Insurance Contracts under IFRS 17: Chapter 3: Risk Adjustment Techniques &amp; Chapter 7: Valudation Of Risk Adjustments (LO 1)</v>
          </cell>
        </row>
        <row r="43">
          <cell r="B43" t="str">
            <v>Risk Appetite: Linkage with Strategic Planning Report  (LO 1)</v>
          </cell>
        </row>
        <row r="44">
          <cell r="B44" t="str">
            <v>Risk Management and the Rating Process for Insurance Companies  by A.M. Best (LO 1)</v>
          </cell>
        </row>
        <row r="45">
          <cell r="B45" t="str">
            <v>SOA Monograph- A New Approach to Managing Operational Risk -Chapter 8 (LO 1)</v>
          </cell>
        </row>
        <row r="46">
          <cell r="B46" t="str">
            <v>Value-at- Risk, Third Edition, The New Benchmark for Managing Financial Risk,  Jorion Ch. 7  Portfolio Risk: Analytical Methods (LO 1)</v>
          </cell>
        </row>
        <row r="47">
          <cell r="B47" t="str">
            <v>Value-at- Risk, Third Edition, The New Benchmark for Managing Financial Risk,  Jorion Ch. 9  Forecasting Risk and Correlations (LO 1)</v>
          </cell>
        </row>
        <row r="48">
          <cell r="B48" t="str">
            <v>Value-at- Risk, Third Edition, The New Benchmark for Managing Financial Risk,  Jorion Ch. 12  Monte Carlo Methods (LO 1)</v>
          </cell>
        </row>
        <row r="49">
          <cell r="B49" t="str">
            <v>Value-at- Risk, Third Edition, The New Benchmark for Managing Financial Risk,  Jorion Ch. 13  Liquidity Risk (Except section 13.4) (LO 1)</v>
          </cell>
        </row>
        <row r="50">
          <cell r="B50" t="str">
            <v>Value-at- Risk, Third Edition, The New Benchmark for Managing Financial Risk,  Jorion Ch. 18  Credit Risk Management (LO 1)</v>
          </cell>
        </row>
        <row r="51">
          <cell r="B51" t="str">
            <v>Article: Modeling Tail Behaviour with Extreme Value Theory, Risk Management, Sept 2009 (LO 2)</v>
          </cell>
        </row>
        <row r="52">
          <cell r="B52" t="str">
            <v>Data Quality is the Biggest Challenge by Moody (LO 2)</v>
          </cell>
        </row>
        <row r="53">
          <cell r="B53" t="str">
            <v>Economic Scenario Generators: A Practical Guide (pp. 7-17) (LO 2)</v>
          </cell>
        </row>
        <row r="54">
          <cell r="B54" t="str">
            <v>Embedding Cyber Risk in Risk Management: An Insurer’s Perspective By Kailan Shang (pp.12 -15 of Cybersecurity: Impact on Insurance Business and Operations) (LO 2)</v>
          </cell>
        </row>
        <row r="55">
          <cell r="B55" t="str">
            <v>Emerging Risks and Enterprise Risk Management (pp. 2-6) (LO 2)</v>
          </cell>
        </row>
        <row r="56">
          <cell r="B56" t="str">
            <v>End to End Assumption Documentation Practices, Product Matters, July 2016 (LO 2)</v>
          </cell>
        </row>
        <row r="57">
          <cell r="B57" t="str">
            <v>ERM-101-12: Measurement and Modeling of Dependencies in Economic Capital (Ch 3-5) (LO 2)</v>
          </cell>
        </row>
        <row r="58">
          <cell r="B58" t="str">
            <v>ERM-102-12: Value-at-Risk:  Evolution, Deficiencies, and Alternatives (LO 2)</v>
          </cell>
        </row>
        <row r="59">
          <cell r="B59" t="str">
            <v>ERM-103-12: Basel Committee - Developments in Modelling Risk Aggregation, pages 72-89 (Excluding Section G.2) (LO 2)</v>
          </cell>
        </row>
        <row r="60">
          <cell r="B60" t="str">
            <v>ERM-104-12: Study Note on Parameter Risk, Venter and Sahasrabuddhe (Except Section 3) (LO 2)</v>
          </cell>
        </row>
        <row r="61">
          <cell r="B61" t="str">
            <v>ERM-106-12: Economic Capital-Practical Considerations-Milliman (LO 2)</v>
          </cell>
        </row>
        <row r="62">
          <cell r="B62" t="str">
            <v>ERM-107-12: Strategic Risk Management Practice, Anderson and Schroder, 2010 Ch. 7  Strategic Risk Analysis (LO 2)</v>
          </cell>
        </row>
        <row r="63">
          <cell r="B63" t="str">
            <v>ERM-110-12: Derivatives: Practice and Principles, Recommendations 9-24 and Section III (LO 2)</v>
          </cell>
        </row>
        <row r="64">
          <cell r="B64" t="str">
            <v>ERM-112-12: Revisiting the Role of Insurance Company ALM within a Risk Management Framework (LO 2)</v>
          </cell>
        </row>
        <row r="65">
          <cell r="B65" t="str">
            <v>ERM-115-13: Creating an Understanding of Special Purpose Vehicles, PWC (LO 2)</v>
          </cell>
        </row>
        <row r="66">
          <cell r="B66" t="str">
            <v>ERM-119-14: Aggregation of risks and Allocation of Capital (Sections 4-7 Excluding 6.3) (LO 2)</v>
          </cell>
        </row>
        <row r="67">
          <cell r="B67" t="str">
            <v>ERM-120-14: IAA Note on Stress Testing and Scenario Analysis (pp. 1-6 and 14-17 and 19-25) (LO 2)</v>
          </cell>
        </row>
        <row r="68">
          <cell r="B68" t="str">
            <v>ERM-122-14: Chapter 1 of Captives and the Management of Risk, Kate Westover (LO 2)</v>
          </cell>
        </row>
        <row r="69">
          <cell r="B69" t="str">
            <v>ERM-124-15: Counterparty Credit Risk, First Edition, Jon Gregory, Chapter 2: Defining Counterparty Credit Risk (LO 2)</v>
          </cell>
        </row>
        <row r="70">
          <cell r="B70" t="str">
            <v>ERM-128-17: The Breadth and Scope of the Global Reinsurance Market and the Critical Role Such Market Plays in Supporting Insurance in the United States, Ch. III, IV, and VI (LO 2)</v>
          </cell>
        </row>
        <row r="71">
          <cell r="B71" t="str">
            <v>ERM-129-18: AAA PBR Checklist - Assumptions Setting (Section C) (LO 2)</v>
          </cell>
        </row>
        <row r="72">
          <cell r="B72" t="str">
            <v>ERM-130-18: AAA Model Governance Practice Note  (LO 2)</v>
          </cell>
        </row>
        <row r="73">
          <cell r="B73" t="str">
            <v>ERM-131-18: Leveraging COSO Across The Three Lines Of Defenses (LO 2)</v>
          </cell>
        </row>
        <row r="74">
          <cell r="B74" t="str">
            <v>ERM-702-12: IAA Note on ERM for Capital and Solvency Purposes in the Insurance Industry, Pages 9–38 (LO 2)</v>
          </cell>
        </row>
        <row r="75">
          <cell r="B75" t="str">
            <v>Financial Enterprise Risk Management, Sweeting, 2011, Ch. 8  Risk Identification (LO 2)</v>
          </cell>
        </row>
        <row r="76">
          <cell r="B76" t="str">
            <v>Financial Enterprise Risk Management, Sweeting, 2011, Ch. 14  Quantifying Particular Risks (LO 2)</v>
          </cell>
        </row>
        <row r="77">
          <cell r="B77" t="str">
            <v>Financial Enterprise Risk Management, Sweeting, 2011 Ch. 16  Responses to Risk (LO 2)</v>
          </cell>
        </row>
        <row r="78">
          <cell r="B78" t="str">
            <v>Group Insurance Chapter 39 Risk Based Capital Formulas  (LO 2)</v>
          </cell>
        </row>
        <row r="79">
          <cell r="B79" t="str">
            <v>IAA Risk Book - Chapter 13 (LO 2)</v>
          </cell>
        </row>
        <row r="80">
          <cell r="B80" t="str">
            <v>Internal Controls Toolkit by Christine H. Doxey, Chapter 1 pp.11-17, 27-35 (LO 2)</v>
          </cell>
        </row>
        <row r="81">
          <cell r="B81" t="str">
            <v>Managing Investment Portfolios, Maginn, John L. &amp; Tuttle, Donald L., 3rd Edition, 2007  Ch. 9: Risk Management (section 5) (LO 2)</v>
          </cell>
        </row>
        <row r="82">
          <cell r="B82" t="str">
            <v>Managing liquidity risk:Industry practices and recommendations for CROs (excluding section 4)  (LO 2)</v>
          </cell>
        </row>
        <row r="83">
          <cell r="B83" t="str">
            <v>National Risk Management A Practical ERM Approach for Federal Governments (Page 11-22) (LO 2)</v>
          </cell>
        </row>
        <row r="84">
          <cell r="B84" t="str">
            <v>ORSA and the Regulator by American Accademy of Actuaries (LO 2)</v>
          </cell>
        </row>
        <row r="85">
          <cell r="B85" t="str">
            <v>Parameter Uncertainty (LO 2)</v>
          </cell>
        </row>
        <row r="86">
          <cell r="B86" t="str">
            <v>Quantitative Enterprise Risk Management by Mary Hardy, Chapter 6: Extreme Value Theory (LO 2)</v>
          </cell>
        </row>
        <row r="87">
          <cell r="B87" t="str">
            <v>Quantitative Enterprise Risk Management by Mary Hardy, Chapter 7: Copulas (LO 2)</v>
          </cell>
        </row>
        <row r="88">
          <cell r="B88" t="str">
            <v>Residual Risk Acceptance: An Advocacy Guidance Note  (September 2016) (excluding section 7) (LO 2)</v>
          </cell>
        </row>
        <row r="89">
          <cell r="B89" t="str">
            <v>Risk Adjustments for Insurance Contracts under IFRS 17: Chapter 3: Risk Adjustment Techniques &amp; Chapter 7: Valudation Of Risk Adjustments (LO 2)</v>
          </cell>
        </row>
        <row r="90">
          <cell r="B90" t="str">
            <v>Risk Appetite: Linkage with Strategic Planning Report  (LO 2)</v>
          </cell>
        </row>
        <row r="91">
          <cell r="B91" t="str">
            <v>Risk Management and the Rating Process for Insurance Companies  by A.M. Best (LO 2)</v>
          </cell>
        </row>
        <row r="92">
          <cell r="B92" t="str">
            <v>SOA Monograph- A New Approach to Managing Operational Risk -Chapter 8 (LO 2)</v>
          </cell>
        </row>
        <row r="93">
          <cell r="B93" t="str">
            <v>Value-at- Risk, Third Edition, The New Benchmark for Managing Financial Risk,  Jorion Ch. 7  Portfolio Risk: Analytical Methods (LO 2)</v>
          </cell>
        </row>
        <row r="94">
          <cell r="B94" t="str">
            <v>Value-at- Risk, Third Edition, The New Benchmark for Managing Financial Risk,  Jorion Ch. 9  Forecasting Risk and Correlations (LO 2)</v>
          </cell>
        </row>
        <row r="95">
          <cell r="B95" t="str">
            <v>Value-at- Risk, Third Edition, The New Benchmark for Managing Financial Risk,  Jorion Ch. 12  Monte Carlo Methods (LO 2)</v>
          </cell>
        </row>
        <row r="96">
          <cell r="B96" t="str">
            <v>Value-at- Risk, Third Edition, The New Benchmark for Managing Financial Risk,  Jorion Ch. 13  Liquidity Risk (Except section 13.4) (LO 2)</v>
          </cell>
        </row>
        <row r="97">
          <cell r="B97" t="str">
            <v>Value-at- Risk, Third Edition, The New Benchmark for Managing Financial Risk,  Jorion Ch. 18  Credit Risk Management (LO 2)</v>
          </cell>
        </row>
        <row r="98">
          <cell r="B98" t="str">
            <v>Article: Modeling Tail Behaviour with Extreme Value Theory, Risk Management, Sept 2009 (LO 3)</v>
          </cell>
        </row>
        <row r="99">
          <cell r="B99" t="str">
            <v>Data Quality is the Biggest Challenge by Moody (LO 3)</v>
          </cell>
        </row>
        <row r="100">
          <cell r="B100" t="str">
            <v>Economic Scenario Generators: A Practical Guide (pp. 7-17) (LO 3)</v>
          </cell>
        </row>
        <row r="101">
          <cell r="B101" t="str">
            <v>Embedding Cyber Risk in Risk Management: An Insurer’s Perspective By Kailan Shang (pp.12 -15 of Cybersecurity: Impact on Insurance Business and Operations) (LO 3)</v>
          </cell>
        </row>
        <row r="102">
          <cell r="B102" t="str">
            <v>Emerging Risks and Enterprise Risk Management (pp. 2-6) (LO 3)</v>
          </cell>
        </row>
        <row r="103">
          <cell r="B103" t="str">
            <v>End to End Assumption Documentation Practices, Product Matters, July 2016 (LO 3)</v>
          </cell>
        </row>
        <row r="104">
          <cell r="B104" t="str">
            <v>ERM-101-12: Measurement and Modeling of Dependencies in Economic Capital (Ch 3-5) (LO 3)</v>
          </cell>
        </row>
        <row r="105">
          <cell r="B105" t="str">
            <v>ERM-102-12: Value-at-Risk:  Evolution, Deficiencies, and Alternatives (LO 3)</v>
          </cell>
        </row>
        <row r="106">
          <cell r="B106" t="str">
            <v>ERM-103-12: Basel Committee - Developments in Modelling Risk Aggregation, pages 72-89 (Excluding Section G.2) (LO 3)</v>
          </cell>
        </row>
        <row r="107">
          <cell r="B107" t="str">
            <v>ERM-104-12: Study Note on Parameter Risk, Venter and Sahasrabuddhe (Except Section 3) (LO 3)</v>
          </cell>
        </row>
        <row r="108">
          <cell r="B108" t="str">
            <v>ERM-106-12: Economic Capital-Practical Considerations-Milliman (LO 3)</v>
          </cell>
        </row>
        <row r="109">
          <cell r="B109" t="str">
            <v>ERM-107-12: Strategic Risk Management Practice, Anderson and Schroder, 2010 Ch. 7  Strategic Risk Analysis (LO 3)</v>
          </cell>
        </row>
        <row r="110">
          <cell r="B110" t="str">
            <v>ERM-110-12: Derivatives: Practice and Principles, Recommendations 9-24 and Section III (LO 3)</v>
          </cell>
        </row>
        <row r="111">
          <cell r="B111" t="str">
            <v>ERM-112-12: Revisiting the Role of Insurance Company ALM within a Risk Management Framework (LO 3)</v>
          </cell>
        </row>
        <row r="112">
          <cell r="B112" t="str">
            <v>ERM-115-13: Creating an Understanding of Special Purpose Vehicles, PWC (LO 3)</v>
          </cell>
        </row>
        <row r="113">
          <cell r="B113" t="str">
            <v>ERM-119-14: Aggregation of risks and Allocation of Capital (Sections 4-7 Excluding 6.3) (LO 3)</v>
          </cell>
        </row>
        <row r="114">
          <cell r="B114" t="str">
            <v>ERM-120-14: IAA Note on Stress Testing and Scenario Analysis (pp. 1-6 and 14-17 and 19-25) (LO 3)</v>
          </cell>
        </row>
        <row r="115">
          <cell r="B115" t="str">
            <v>ERM-122-14: Chapter 1 of Captives and the Management of Risk, Kate Westover (LO 3)</v>
          </cell>
        </row>
        <row r="116">
          <cell r="B116" t="str">
            <v>ERM-124-15: Counterparty Credit Risk, First Edition, Jon Gregory, Chapter 2: Defining Counterparty Credit Risk (LO 3)</v>
          </cell>
        </row>
        <row r="117">
          <cell r="B117" t="str">
            <v>ERM-128-17: The Breadth and Scope of the Global Reinsurance Market and the Critical Role Such Market Plays in Supporting Insurance in the United States, Ch. III, IV, and VI (LO 3)</v>
          </cell>
        </row>
        <row r="118">
          <cell r="B118" t="str">
            <v>ERM-129-18: AAA PBR Checklist - Assumptions Setting (Section C) (LO 3)</v>
          </cell>
        </row>
        <row r="119">
          <cell r="B119" t="str">
            <v>ERM-130-18: AAA Model Governance Practice Note  (LO 3)</v>
          </cell>
        </row>
        <row r="120">
          <cell r="B120" t="str">
            <v>ERM-131-18: Leveraging COSO Across The Three Lines Of Defenses (LO 3)</v>
          </cell>
        </row>
        <row r="121">
          <cell r="B121" t="str">
            <v>ERM-702-12: IAA Note on ERM for Capital and Solvency Purposes in the Insurance Industry, Pages 9–38 (LO 3)</v>
          </cell>
        </row>
        <row r="122">
          <cell r="B122" t="str">
            <v>Financial Enterprise Risk Management, Sweeting, 2011, Ch. 8  Risk Identification (LO 3)</v>
          </cell>
        </row>
        <row r="123">
          <cell r="B123" t="str">
            <v>Financial Enterprise Risk Management, Sweeting, 2011, Ch. 14  Quantifying Particular Risks (LO 3)</v>
          </cell>
        </row>
        <row r="124">
          <cell r="B124" t="str">
            <v>Financial Enterprise Risk Management, Sweeting, 2011 Ch. 16  Responses to Risk (LO 3)</v>
          </cell>
        </row>
        <row r="125">
          <cell r="B125" t="str">
            <v>Group Insurance Chapter 39 Risk Based Capital Formulas  (LO 3)</v>
          </cell>
        </row>
        <row r="126">
          <cell r="B126" t="str">
            <v>IAA Risk Book - Chapter 13 (LO 3)</v>
          </cell>
        </row>
        <row r="127">
          <cell r="B127" t="str">
            <v>Internal Controls Toolkit by Christine H. Doxey, Chapter 1 pp.11-17, 27-35 (LO 3)</v>
          </cell>
        </row>
        <row r="128">
          <cell r="B128" t="str">
            <v>Managing Investment Portfolios, Maginn, John L. &amp; Tuttle, Donald L., 3rd Edition, 2007  Ch. 9: Risk Management (section 5) (LO 3)</v>
          </cell>
        </row>
        <row r="129">
          <cell r="B129" t="str">
            <v>Managing liquidity risk:Industry practices and recommendations for CROs (excluding section 4)  (LO 3)</v>
          </cell>
        </row>
        <row r="130">
          <cell r="B130" t="str">
            <v>National Risk Management A Practical ERM Approach for Federal Governments (Page 11-22) (LO 3)</v>
          </cell>
        </row>
        <row r="131">
          <cell r="B131" t="str">
            <v>ORSA and the Regulator by American Accademy of Actuaries (LO 3)</v>
          </cell>
        </row>
        <row r="132">
          <cell r="B132" t="str">
            <v>Parameter Uncertainty (LO 3)</v>
          </cell>
        </row>
        <row r="133">
          <cell r="B133" t="str">
            <v>Quantitative Enterprise Risk Management by Mary Hardy, Chapter 6: Extreme Value Theory (LO 3)</v>
          </cell>
        </row>
        <row r="134">
          <cell r="B134" t="str">
            <v>Quantitative Enterprise Risk Management by Mary Hardy, Chapter 7: Copulas (LO 3)</v>
          </cell>
        </row>
        <row r="135">
          <cell r="B135" t="str">
            <v>Residual Risk Acceptance: An Advocacy Guidance Note  (September 2016) (excluding section 7) (LO 3)</v>
          </cell>
        </row>
        <row r="136">
          <cell r="B136" t="str">
            <v>Risk Adjustments for Insurance Contracts under IFRS 17: Chapter 3: Risk Adjustment Techniques &amp; Chapter 7: Valudation Of Risk Adjustments (LO 3)</v>
          </cell>
        </row>
        <row r="137">
          <cell r="B137" t="str">
            <v>Risk Appetite: Linkage with Strategic Planning Report  (LO 3)</v>
          </cell>
        </row>
        <row r="138">
          <cell r="B138" t="str">
            <v>Risk Management and the Rating Process for Insurance Companies  by A.M. Best (LO 3)</v>
          </cell>
        </row>
        <row r="139">
          <cell r="B139" t="str">
            <v>SOA Monograph- A New Approach to Managing Operational Risk -Chapter 8 (LO 3)</v>
          </cell>
        </row>
        <row r="140">
          <cell r="B140" t="str">
            <v>Value-at- Risk, Third Edition, The New Benchmark for Managing Financial Risk,  Jorion Ch. 7  Portfolio Risk: Analytical Methods (LO 3)</v>
          </cell>
        </row>
        <row r="141">
          <cell r="B141" t="str">
            <v>Value-at- Risk, Third Edition, The New Benchmark for Managing Financial Risk,  Jorion Ch. 9  Forecasting Risk and Correlations (LO 3)</v>
          </cell>
        </row>
        <row r="142">
          <cell r="B142" t="str">
            <v>Value-at- Risk, Third Edition, The New Benchmark for Managing Financial Risk,  Jorion Ch. 12  Monte Carlo Methods (LO 3)</v>
          </cell>
        </row>
        <row r="143">
          <cell r="B143" t="str">
            <v>Value-at- Risk, Third Edition, The New Benchmark for Managing Financial Risk,  Jorion Ch. 13  Liquidity Risk (Except section 13.4) (LO 3)</v>
          </cell>
        </row>
        <row r="144">
          <cell r="B144" t="str">
            <v>Value-at- Risk, Third Edition, The New Benchmark for Managing Financial Risk,  Jorion Ch. 18  Credit Risk Management (LO 3)</v>
          </cell>
        </row>
        <row r="145">
          <cell r="B145" t="str">
            <v>Article: Modeling Tail Behaviour with Extreme Value Theory, Risk Management, Sept 2009 (LO 4)</v>
          </cell>
        </row>
        <row r="146">
          <cell r="B146" t="str">
            <v>Data Quality is the Biggest Challenge by Moody (LO 4)</v>
          </cell>
        </row>
        <row r="147">
          <cell r="B147" t="str">
            <v>Economic Scenario Generators: A Practical Guide (pp. 7-17) (LO 4)</v>
          </cell>
        </row>
        <row r="148">
          <cell r="B148" t="str">
            <v>Embedding Cyber Risk in Risk Management: An Insurer’s Perspective By Kailan Shang (pp.12 -15 of Cybersecurity: Impact on Insurance Business and Operations) (LO 4)</v>
          </cell>
        </row>
        <row r="149">
          <cell r="B149" t="str">
            <v>Emerging Risks and Enterprise Risk Management (pp. 2-6) (LO 4)</v>
          </cell>
        </row>
        <row r="150">
          <cell r="B150" t="str">
            <v>End to End Assumption Documentation Practices, Product Matters, July 2016 (LO 4)</v>
          </cell>
        </row>
        <row r="151">
          <cell r="B151" t="str">
            <v>ERM-101-12: Measurement and Modeling of Dependencies in Economic Capital (Ch 3-5) (LO 4)</v>
          </cell>
        </row>
        <row r="152">
          <cell r="B152" t="str">
            <v>ERM-102-12: Value-at-Risk:  Evolution, Deficiencies, and Alternatives (LO 4)</v>
          </cell>
        </row>
        <row r="153">
          <cell r="B153" t="str">
            <v>ERM-103-12: Basel Committee - Developments in Modelling Risk Aggregation, pages 72-89 (Excluding Section G.2) (LO 4)</v>
          </cell>
        </row>
        <row r="154">
          <cell r="B154" t="str">
            <v>ERM-104-12: Study Note on Parameter Risk, Venter and Sahasrabuddhe (Except Section 3) (LO 4)</v>
          </cell>
        </row>
        <row r="155">
          <cell r="B155" t="str">
            <v>ERM-106-12: Economic Capital-Practical Considerations-Milliman (LO 4)</v>
          </cell>
        </row>
        <row r="156">
          <cell r="B156" t="str">
            <v>ERM-107-12: Strategic Risk Management Practice, Anderson and Schroder, 2010 Ch. 7  Strategic Risk Analysis (LO 4)</v>
          </cell>
        </row>
        <row r="157">
          <cell r="B157" t="str">
            <v>ERM-110-12: Derivatives: Practice and Principles, Recommendations 9-24 and Section III (LO 4)</v>
          </cell>
        </row>
        <row r="158">
          <cell r="B158" t="str">
            <v>ERM-112-12: Revisiting the Role of Insurance Company ALM within a Risk Management Framework (LO 4)</v>
          </cell>
        </row>
        <row r="159">
          <cell r="B159" t="str">
            <v>ERM-115-13: Creating an Understanding of Special Purpose Vehicles, PWC (LO 4)</v>
          </cell>
        </row>
        <row r="160">
          <cell r="B160" t="str">
            <v>ERM-119-14: Aggregation of risks and Allocation of Capital (Sections 4-7 Excluding 6.3) (LO 4)</v>
          </cell>
        </row>
        <row r="161">
          <cell r="B161" t="str">
            <v>ERM-120-14: IAA Note on Stress Testing and Scenario Analysis (pp. 1-6 and 14-17 and 19-25) (LO 4)</v>
          </cell>
        </row>
        <row r="162">
          <cell r="B162" t="str">
            <v>ERM-122-14: Chapter 1 of Captives and the Management of Risk, Kate Westover (LO 4)</v>
          </cell>
        </row>
        <row r="163">
          <cell r="B163" t="str">
            <v>ERM-124-15: Counterparty Credit Risk, First Edition, Jon Gregory, Chapter 2: Defining Counterparty Credit Risk (LO 4)</v>
          </cell>
        </row>
        <row r="164">
          <cell r="B164" t="str">
            <v>ERM-128-17: The Breadth and Scope of the Global Reinsurance Market and the Critical Role Such Market Plays in Supporting Insurance in the United States, Ch. III, IV, and VI (LO 4)</v>
          </cell>
        </row>
        <row r="165">
          <cell r="B165" t="str">
            <v>ERM-129-18: AAA PBR Checklist - Assumptions Setting (Section C) (LO 4)</v>
          </cell>
        </row>
        <row r="166">
          <cell r="B166" t="str">
            <v>ERM-130-18: AAA Model Governance Practice Note  (LO 4)</v>
          </cell>
        </row>
        <row r="167">
          <cell r="B167" t="str">
            <v>ERM-131-18: Leveraging COSO Across The Three Lines Of Defenses (LO 4)</v>
          </cell>
        </row>
        <row r="168">
          <cell r="B168" t="str">
            <v>ERM-702-12: IAA Note on ERM for Capital and Solvency Purposes in the Insurance Industry, Pages 9–38 (LO 4)</v>
          </cell>
        </row>
        <row r="169">
          <cell r="B169" t="str">
            <v>Financial Enterprise Risk Management, Sweeting, 2011, Ch. 8  Risk Identification (LO 4)</v>
          </cell>
        </row>
        <row r="170">
          <cell r="B170" t="str">
            <v>Financial Enterprise Risk Management, Sweeting, 2011, Ch. 14  Quantifying Particular Risks (LO 4)</v>
          </cell>
        </row>
        <row r="171">
          <cell r="B171" t="str">
            <v>Financial Enterprise Risk Management, Sweeting, 2011 Ch. 16  Responses to Risk (LO 4)</v>
          </cell>
        </row>
        <row r="172">
          <cell r="B172" t="str">
            <v>Group Insurance Chapter 39 Risk Based Capital Formulas  (LO 4)</v>
          </cell>
        </row>
        <row r="173">
          <cell r="B173" t="str">
            <v>IAA Risk Book - Chapter 13 (LO 4)</v>
          </cell>
        </row>
        <row r="174">
          <cell r="B174" t="str">
            <v>Internal Controls Toolkit by Christine H. Doxey, Chapter 1 pp.11-17, 27-35 (LO 4)</v>
          </cell>
        </row>
        <row r="175">
          <cell r="B175" t="str">
            <v>Managing Investment Portfolios, Maginn, John L. &amp; Tuttle, Donald L., 3rd Edition, 2007  Ch. 9: Risk Management (section 5) (LO 4)</v>
          </cell>
        </row>
        <row r="176">
          <cell r="B176" t="str">
            <v>Managing liquidity risk:Industry practices and recommendations for CROs (excluding section 4)  (LO 4)</v>
          </cell>
        </row>
        <row r="177">
          <cell r="B177" t="str">
            <v>National Risk Management A Practical ERM Approach for Federal Governments (Page 11-22) (LO 4)</v>
          </cell>
        </row>
        <row r="178">
          <cell r="B178" t="str">
            <v>ORSA and the Regulator by American Accademy of Actuaries (LO 4)</v>
          </cell>
        </row>
        <row r="179">
          <cell r="B179" t="str">
            <v>Parameter Uncertainty (LO 4)</v>
          </cell>
        </row>
        <row r="180">
          <cell r="B180" t="str">
            <v>Quantitative Enterprise Risk Management by Mary Hardy, Chapter 6: Extreme Value Theory (LO 4)</v>
          </cell>
        </row>
        <row r="181">
          <cell r="B181" t="str">
            <v>Quantitative Enterprise Risk Management by Mary Hardy, Chapter 7: Copulas (LO 4)</v>
          </cell>
        </row>
        <row r="182">
          <cell r="B182" t="str">
            <v>Residual Risk Acceptance: An Advocacy Guidance Note  (September 2016) (excluding section 7) (LO 4)</v>
          </cell>
        </row>
        <row r="183">
          <cell r="B183" t="str">
            <v>Risk Adjustments for Insurance Contracts under IFRS 17: Chapter 3: Risk Adjustment Techniques &amp; Chapter 7: Valudation Of Risk Adjustments (LO 4)</v>
          </cell>
        </row>
        <row r="184">
          <cell r="B184" t="str">
            <v>Risk Appetite: Linkage with Strategic Planning Report  (LO 4)</v>
          </cell>
        </row>
        <row r="185">
          <cell r="B185" t="str">
            <v>Risk Management and the Rating Process for Insurance Companies  by A.M. Best (LO 4)</v>
          </cell>
        </row>
        <row r="186">
          <cell r="B186" t="str">
            <v>SOA Monograph- A New Approach to Managing Operational Risk -Chapter 8 (LO 4)</v>
          </cell>
        </row>
        <row r="187">
          <cell r="B187" t="str">
            <v>Value-at- Risk, Third Edition, The New Benchmark for Managing Financial Risk,  Jorion Ch. 7  Portfolio Risk: Analytical Methods (LO 4)</v>
          </cell>
        </row>
        <row r="188">
          <cell r="B188" t="str">
            <v>Value-at- Risk, Third Edition, The New Benchmark for Managing Financial Risk,  Jorion Ch. 9  Forecasting Risk and Correlations (LO 4)</v>
          </cell>
        </row>
        <row r="189">
          <cell r="B189" t="str">
            <v>Value-at- Risk, Third Edition, The New Benchmark for Managing Financial Risk,  Jorion Ch. 12  Monte Carlo Methods (LO 4)</v>
          </cell>
        </row>
        <row r="190">
          <cell r="B190" t="str">
            <v>Value-at- Risk, Third Edition, The New Benchmark for Managing Financial Risk,  Jorion Ch. 13  Liquidity Risk (Except section 13.4) (LO 4)</v>
          </cell>
        </row>
        <row r="191">
          <cell r="B191" t="str">
            <v>Value-at- Risk, Third Edition, The New Benchmark for Managing Financial Risk,  Jorion Ch. 18  Credit Risk Management (LO 4)</v>
          </cell>
        </row>
        <row r="192">
          <cell r="B192" t="str">
            <v>Article: Modeling Tail Behaviour with Extreme Value Theory, Risk Management, Sept 2009 (LO 5)</v>
          </cell>
        </row>
        <row r="193">
          <cell r="B193" t="str">
            <v>Data Quality is the Biggest Challenge by Moody (LO 5)</v>
          </cell>
        </row>
        <row r="194">
          <cell r="B194" t="str">
            <v>Economic Scenario Generators: A Practical Guide (pp. 7-17) (LO 5)</v>
          </cell>
        </row>
        <row r="195">
          <cell r="B195" t="str">
            <v>Embedding Cyber Risk in Risk Management: An Insurer’s Perspective By Kailan Shang (pp.12 -15 of Cybersecurity: Impact on Insurance Business and Operations) (LO 5)</v>
          </cell>
        </row>
        <row r="196">
          <cell r="B196" t="str">
            <v>Emerging Risks and Enterprise Risk Management (pp. 2-6) (LO 5)</v>
          </cell>
        </row>
        <row r="197">
          <cell r="B197" t="str">
            <v>End to End Assumption Documentation Practices, Product Matters, July 2016 (LO 5)</v>
          </cell>
        </row>
        <row r="198">
          <cell r="B198" t="str">
            <v>ERM-101-12: Measurement and Modeling of Dependencies in Economic Capital (Ch 3-5) (LO 5)</v>
          </cell>
        </row>
        <row r="199">
          <cell r="B199" t="str">
            <v>ERM-102-12: Value-at-Risk:  Evolution, Deficiencies, and Alternatives (LO 5)</v>
          </cell>
        </row>
        <row r="200">
          <cell r="B200" t="str">
            <v>ERM-103-12: Basel Committee - Developments in Modelling Risk Aggregation, pages 72-89 (Excluding Section G.2) (LO 5)</v>
          </cell>
        </row>
        <row r="201">
          <cell r="B201" t="str">
            <v>ERM-104-12: Study Note on Parameter Risk, Venter and Sahasrabuddhe (Except Section 3) (LO 5)</v>
          </cell>
        </row>
        <row r="202">
          <cell r="B202" t="str">
            <v>ERM-106-12: Economic Capital-Practical Considerations-Milliman (LO 5)</v>
          </cell>
        </row>
        <row r="203">
          <cell r="B203" t="str">
            <v>ERM-107-12: Strategic Risk Management Practice, Anderson and Schroder, 2010 Ch. 7  Strategic Risk Analysis (LO 5)</v>
          </cell>
        </row>
        <row r="204">
          <cell r="B204" t="str">
            <v>ERM-110-12: Derivatives: Practice and Principles, Recommendations 9-24 and Section III (LO 5)</v>
          </cell>
        </row>
        <row r="205">
          <cell r="B205" t="str">
            <v>ERM-112-12: Revisiting the Role of Insurance Company ALM within a Risk Management Framework (LO 5)</v>
          </cell>
        </row>
        <row r="206">
          <cell r="B206" t="str">
            <v>ERM-115-13: Creating an Understanding of Special Purpose Vehicles, PWC (LO 5)</v>
          </cell>
        </row>
        <row r="207">
          <cell r="B207" t="str">
            <v>ERM-119-14: Aggregation of risks and Allocation of Capital (Sections 4-7 Excluding 6.3) (LO 5)</v>
          </cell>
        </row>
        <row r="208">
          <cell r="B208" t="str">
            <v>ERM-120-14: IAA Note on Stress Testing and Scenario Analysis (pp. 1-6 and 14-17 and 19-25) (LO 5)</v>
          </cell>
        </row>
        <row r="209">
          <cell r="B209" t="str">
            <v>ERM-122-14: Chapter 1 of Captives and the Management of Risk, Kate Westover (LO 5)</v>
          </cell>
        </row>
        <row r="210">
          <cell r="B210" t="str">
            <v>ERM-124-15: Counterparty Credit Risk, First Edition, Jon Gregory, Chapter 2: Defining Counterparty Credit Risk (LO 5)</v>
          </cell>
        </row>
        <row r="211">
          <cell r="B211" t="str">
            <v>ERM-128-17: The Breadth and Scope of the Global Reinsurance Market and the Critical Role Such Market Plays in Supporting Insurance in the United States, Ch. III, IV, and VI (LO 5)</v>
          </cell>
        </row>
        <row r="212">
          <cell r="B212" t="str">
            <v>ERM-129-18: AAA PBR Checklist - Assumptions Setting (Section C) (LO 5)</v>
          </cell>
        </row>
        <row r="213">
          <cell r="B213" t="str">
            <v>ERM-130-18: AAA Model Governance Practice Note  (LO 5)</v>
          </cell>
        </row>
        <row r="214">
          <cell r="B214" t="str">
            <v>ERM-131-18: Leveraging COSO Across The Three Lines Of Defenses (LO 5)</v>
          </cell>
        </row>
        <row r="215">
          <cell r="B215" t="str">
            <v>ERM-702-12: IAA Note on ERM for Capital and Solvency Purposes in the Insurance Industry, Pages 9–38 (LO 5)</v>
          </cell>
        </row>
        <row r="216">
          <cell r="B216" t="str">
            <v>Financial Enterprise Risk Management, Sweeting, 2011, Ch. 8  Risk Identification (LO 5)</v>
          </cell>
        </row>
        <row r="217">
          <cell r="B217" t="str">
            <v>Financial Enterprise Risk Management, Sweeting, 2011, Ch. 14  Quantifying Particular Risks (LO 5)</v>
          </cell>
        </row>
        <row r="218">
          <cell r="B218" t="str">
            <v>Financial Enterprise Risk Management, Sweeting, 2011 Ch. 16  Responses to Risk (LO 5)</v>
          </cell>
        </row>
        <row r="219">
          <cell r="B219" t="str">
            <v>Group Insurance Chapter 39 Risk Based Capital Formulas  (LO 5)</v>
          </cell>
        </row>
        <row r="220">
          <cell r="B220" t="str">
            <v>IAA Risk Book - Chapter 13 (LO 5)</v>
          </cell>
        </row>
        <row r="221">
          <cell r="B221" t="str">
            <v>Internal Controls Toolkit by Christine H. Doxey, Chapter 1 pp.11-17, 27-35 (LO 5)</v>
          </cell>
        </row>
        <row r="222">
          <cell r="B222" t="str">
            <v>Managing Investment Portfolios, Maginn, John L. &amp; Tuttle, Donald L., 3rd Edition, 2007  Ch. 9: Risk Management (section 5) (LO 5)</v>
          </cell>
        </row>
        <row r="223">
          <cell r="B223" t="str">
            <v>Managing liquidity risk:Industry practices and recommendations for CROs (excluding section 4)  (LO 5)</v>
          </cell>
        </row>
        <row r="224">
          <cell r="B224" t="str">
            <v>National Risk Management A Practical ERM Approach for Federal Governments (Page 11-22) (LO 5)</v>
          </cell>
        </row>
        <row r="225">
          <cell r="B225" t="str">
            <v>ORSA and the Regulator by American Accademy of Actuaries (LO 5)</v>
          </cell>
        </row>
        <row r="226">
          <cell r="B226" t="str">
            <v>Parameter Uncertainty (LO 5)</v>
          </cell>
        </row>
        <row r="227">
          <cell r="B227" t="str">
            <v>Quantitative Enterprise Risk Management by Mary Hardy, Chapter 6: Extreme Value Theory (LO 5)</v>
          </cell>
        </row>
        <row r="228">
          <cell r="B228" t="str">
            <v>Quantitative Enterprise Risk Management by Mary Hardy, Chapter 7: Copulas (LO 5)</v>
          </cell>
        </row>
        <row r="229">
          <cell r="B229" t="str">
            <v>Residual Risk Acceptance: An Advocacy Guidance Note  (September 2016) (excluding section 7) (LO 5)</v>
          </cell>
        </row>
        <row r="230">
          <cell r="B230" t="str">
            <v>Risk Adjustments for Insurance Contracts under IFRS 17: Chapter 3: Risk Adjustment Techniques &amp; Chapter 7: Valudation Of Risk Adjustments (LO 5)</v>
          </cell>
        </row>
        <row r="231">
          <cell r="B231" t="str">
            <v>Risk Appetite: Linkage with Strategic Planning Report  (LO 5)</v>
          </cell>
        </row>
        <row r="232">
          <cell r="B232" t="str">
            <v>Risk Management and the Rating Process for Insurance Companies  by A.M. Best (LO 5)</v>
          </cell>
        </row>
        <row r="233">
          <cell r="B233" t="str">
            <v>SOA Monograph- A New Approach to Managing Operational Risk -Chapter 8 (LO 5)</v>
          </cell>
        </row>
        <row r="234">
          <cell r="B234" t="str">
            <v>Value-at- Risk, Third Edition, The New Benchmark for Managing Financial Risk,  Jorion Ch. 7  Portfolio Risk: Analytical Methods (LO 5)</v>
          </cell>
        </row>
        <row r="235">
          <cell r="B235" t="str">
            <v>Value-at- Risk, Third Edition, The New Benchmark for Managing Financial Risk,  Jorion Ch. 9  Forecasting Risk and Correlations (LO 5)</v>
          </cell>
        </row>
        <row r="236">
          <cell r="B236" t="str">
            <v>Value-at- Risk, Third Edition, The New Benchmark for Managing Financial Risk,  Jorion Ch. 12  Monte Carlo Methods (LO 5)</v>
          </cell>
        </row>
        <row r="237">
          <cell r="B237" t="str">
            <v>Value-at- Risk, Third Edition, The New Benchmark for Managing Financial Risk,  Jorion Ch. 13  Liquidity Risk (Except section 13.4) (LO 5)</v>
          </cell>
        </row>
        <row r="238">
          <cell r="B238" t="str">
            <v>Value-at- Risk, Third Edition, The New Benchmark for Managing Financial Risk,  Jorion Ch. 18  Credit Risk Management (LO 5)</v>
          </cell>
        </row>
        <row r="239">
          <cell r="B239" t="str">
            <v>ERM-123-14: S&amp;P Enterprise Risk Management Criteria, paragraphs 72-85 (GC)</v>
          </cell>
        </row>
        <row r="240">
          <cell r="B240" t="str">
            <v>ERM-414-17: A Tale of Two Formulas (GC)</v>
          </cell>
        </row>
        <row r="241">
          <cell r="B241" t="str">
            <v>ERM-723-20: Issues Paper on Climate Change Risks to the Insurance Sector, sections 2, 3 &amp; 4, Annex A1.1, A1.2 &amp; A1.3 (GI)</v>
          </cell>
        </row>
        <row r="242">
          <cell r="B242" t="str">
            <v>ERM-811-15: Agency Theory And Asymmetric Information (GC)</v>
          </cell>
        </row>
        <row r="243">
          <cell r="B243" t="str">
            <v>ERM-812-15: Valuation for Mergers and Acquisitions, Ch. 1 (GC)</v>
          </cell>
        </row>
        <row r="244">
          <cell r="B244" t="str">
            <v>ERM-813-15: Financial Strucutre, Capital Structure (Capitalization), and Leverage Explained (GC)</v>
          </cell>
        </row>
        <row r="245">
          <cell r="B245" t="str">
            <v>ERM-814-15: Cognitive Bias and their Implications on the Financial Market (GC)</v>
          </cell>
        </row>
        <row r="246">
          <cell r="B246" t="str">
            <v>ERM-817-17: Speech by SEC Staff: The Role of Compliance and Ethics in Risk Management (GC)</v>
          </cell>
        </row>
        <row r="247">
          <cell r="B247" t="str">
            <v>ERM-819-19: Exchange Rate Risk Measurement and Management (GC)</v>
          </cell>
        </row>
        <row r="248">
          <cell r="B248" t="str">
            <v>ERM-820-19: CRO Forum Concept Paper on a proposed categorisation methodology of cyber risk (GC)</v>
          </cell>
        </row>
        <row r="249">
          <cell r="B249" t="str">
            <v>ERM-821-20: Understanding Internal Controls, pp. 9-18 (GC)</v>
          </cell>
        </row>
        <row r="250">
          <cell r="B250" t="str">
            <v>ERM-822-20: Non-Financial Risk Convergence and Integration (GC)</v>
          </cell>
        </row>
        <row r="251">
          <cell r="B251" t="str">
            <v>Incentive Compensation/Risk Management – Integration Incentive Alignment and Risk Mitigation (GC)</v>
          </cell>
        </row>
        <row r="252">
          <cell r="B252" t="str">
            <v>A New Approach for Managing Operational Risk, sections 5-7, 9 &amp; 10 (GC)</v>
          </cell>
        </row>
        <row r="253">
          <cell r="B253" t="str">
            <v>Regulatory Risk and North American Insurance Organizations (sections 6.1-6.14 and section 7) (GC)</v>
          </cell>
        </row>
        <row r="254">
          <cell r="B254" t="str">
            <v>Risk Aggregation and Diversification, excluding Appendices (GC)</v>
          </cell>
        </row>
        <row r="255">
          <cell r="B255" t="str">
            <v>Integration of Risk Management Into Strategic Planning (GC)</v>
          </cell>
        </row>
        <row r="256">
          <cell r="B256" t="str">
            <v>Group Insurance, Skwire, 7th Edition, Chapter 42 Enterprise Risk Management for Group Health Insurers (GH)</v>
          </cell>
        </row>
        <row r="257">
          <cell r="B257" t="str">
            <v>ERM-123-14: S&amp;P Enterprise Risk Management Criteria (#72-73, 82-85) (GH)</v>
          </cell>
        </row>
        <row r="258">
          <cell r="B258" t="str">
            <v>ERM-513-13: Extending the Insurance ERM Criteria to the Health Insurance Sector (GH)</v>
          </cell>
        </row>
        <row r="259">
          <cell r="B259" t="str">
            <v>ERM-517-15: The Cost of Waiting, Nov/Dec 2014 Contingencies (GH)</v>
          </cell>
        </row>
        <row r="260">
          <cell r="B260" t="str">
            <v>ERM-518-19: NAIC Own Risk and Solvency Assessment (ORSA) Guidance Manual (GH)</v>
          </cell>
        </row>
        <row r="261">
          <cell r="B261" t="str">
            <v>ERM-521-17: Risk Transfer Formula for Individual and Small Group Markets Under the Affordable Care Act (GH)</v>
          </cell>
        </row>
        <row r="262">
          <cell r="B262" t="str">
            <v>ERM-522-17: Risk Selection Threatens Quality of Care for Certain Patients: Lessons from Europe's Health Insurance Exchanges (GH)</v>
          </cell>
        </row>
        <row r="263">
          <cell r="B263" t="str">
            <v>ERM-523-18: Why are so many co-ops failing? (GH)</v>
          </cell>
        </row>
        <row r="264">
          <cell r="B264" t="str">
            <v>ERM-524-18: Life, Health and Annuity Reinsurance (GH)</v>
          </cell>
        </row>
        <row r="265">
          <cell r="B265" t="str">
            <v>ERM-526-19: The Risks of Pricing New Insurance Products: The Case of Long-Term Care (GH)</v>
          </cell>
        </row>
        <row r="266">
          <cell r="B266" t="str">
            <v>ERM-527-20: Top Health Industry Issues of 2019: The New Health Economy Comes of Age (GH)</v>
          </cell>
        </row>
        <row r="267">
          <cell r="B267" t="str">
            <v>ERM-528-20: Assessing the Health-Care Risk: The Clinical-VaR, a Key Indicator for Sound Management (GH)</v>
          </cell>
        </row>
        <row r="268">
          <cell r="B268" t="str">
            <v>ERM-529-20: RBC Calculation Examples (GH)</v>
          </cell>
        </row>
        <row r="269">
          <cell r="B269" t="str">
            <v>ERM-530-20: Model Risk: Modeling ACO Gains and Losses (excluding Appendix) (GH)</v>
          </cell>
        </row>
        <row r="270">
          <cell r="B270" t="str">
            <v>ASOP 46: Risk Evaluation in Enterprise Risk Management (GH)</v>
          </cell>
        </row>
        <row r="271">
          <cell r="B271" t="str">
            <v>ASOP 47: Risk Treatment in Enterprise Risk Management (GH)</v>
          </cell>
        </row>
        <row r="272">
          <cell r="B272" t="str">
            <v>Risk &amp; Mitigation for Health Insurance Companies (GH)</v>
          </cell>
        </row>
        <row r="273">
          <cell r="B273" t="str">
            <v>Time to Update your Trend Process?, Health Watch (GH)</v>
          </cell>
        </row>
        <row r="274">
          <cell r="B274" t="str">
            <v>Large Group Medical Insurance Reserves, Liabilities, and Actuarial Assets, AAA Public Policy Practice Note (GH)</v>
          </cell>
        </row>
        <row r="275">
          <cell r="B275" t="str">
            <v>ERM-123-14: S&amp;P Enterprise Risk Management Criteria, paragraphs 74-81 (GI)</v>
          </cell>
        </row>
        <row r="276">
          <cell r="B276" t="str">
            <v>ERM-708-13: Natural Catastrophe Loss Modeling (GI)</v>
          </cell>
        </row>
        <row r="277">
          <cell r="B277" t="str">
            <v>ERM-710-14: Allocation of Capital in the Insurance Industry (GI)</v>
          </cell>
        </row>
        <row r="278">
          <cell r="B278" t="str">
            <v>ERM-711-16:  Risk Appetite for a General Insurance Undertaking (excluding Appendices) (GI)</v>
          </cell>
        </row>
        <row r="279">
          <cell r="B279" t="str">
            <v>ERM-712-16: Catastrophe Modeling: Guidance for Non-Catastrophe Modellers (GI)</v>
          </cell>
        </row>
        <row r="280">
          <cell r="B280" t="str">
            <v>ERM-714-18: U.S. Property-Casualty: Underwriting Cycle Modeling and Risk Benchmarks, Section 2, pp 92-103</v>
          </cell>
        </row>
        <row r="281">
          <cell r="B281" t="str">
            <v>ERM-718-19: Why Insurers Fail (GI)</v>
          </cell>
        </row>
        <row r="282">
          <cell r="B282" t="str">
            <v>ERM-719-19: Top 10 Trends in Property and Casualty Insurance (GI)</v>
          </cell>
        </row>
        <row r="283">
          <cell r="B283" t="str">
            <v>ERM-721-20: Understanding BCAR for U.S. Property/Casualty Insurers (excluding Appendices) (GI)</v>
          </cell>
        </row>
        <row r="284">
          <cell r="B284" t="str">
            <v>ERM-722-20: Cyber: Getting to Grips with a Complex Risk, pp. 8-16 (GI)</v>
          </cell>
        </row>
        <row r="285">
          <cell r="B285" t="str">
            <v>ERM-723-20: Issues Paper on Climate Change Risks to the Insurance Sector, sections 2, 3 &amp; 4, Annex A1.1, A1.2 &amp; A1.3 (GI)</v>
          </cell>
        </row>
        <row r="286">
          <cell r="B286" t="str">
            <v>CIA Research Paper on Quantification of Variability in P&amp;C Liabilities (GI)</v>
          </cell>
        </row>
        <row r="287">
          <cell r="B287" t="str">
            <v>Risk-Adjusted Performance Measurement for P&amp;C Insurers, CAS (excluding Appendix B) (GI)</v>
          </cell>
        </row>
        <row r="288">
          <cell r="B288" t="str">
            <v>ERM-123-14: S&amp;P Enterprise Risk Management Criteria (#72-73) (ILA)</v>
          </cell>
        </row>
        <row r="289">
          <cell r="B289" t="str">
            <v>ERM-331-17: Quantifying the Mortality-Longevity Offset (ILA)</v>
          </cell>
        </row>
        <row r="290">
          <cell r="B290" t="str">
            <v>ERM-401-12: Mapping of Life Insurance Risks (ILA)</v>
          </cell>
        </row>
        <row r="291">
          <cell r="B291" t="str">
            <v>ERM-405-14: Secondary Guarantee Universal Life - Practical Considerations (excluding sections 1, 2, and 7) (ILA)</v>
          </cell>
        </row>
        <row r="292">
          <cell r="B292" t="str">
            <v>ERM-408-14: The Captive Triangle: Where Life Insurers' Reserve and Capital Requirements Disappear (pp. 1-11) (ILA)</v>
          </cell>
        </row>
        <row r="293">
          <cell r="B293" t="str">
            <v>ERM-409-14: A Brief Primer on Financial Reinsurance (ILA)</v>
          </cell>
        </row>
        <row r="294">
          <cell r="B294" t="str">
            <v>ERM-410-14: Coinsurance and its Variants (ILA)</v>
          </cell>
        </row>
        <row r="295">
          <cell r="B295" t="str">
            <v>ERM-412-17: Surrenders in the Life Insurance Industry, Geneva Assoc (through Section 4) (ILA)</v>
          </cell>
        </row>
        <row r="296">
          <cell r="B296" t="str">
            <v>ERM-413-17: Hedging Life Insurance / Annuity Guarantees -- paper to be written (ILA)</v>
          </cell>
        </row>
        <row r="297">
          <cell r="B297" t="str">
            <v>ERM-414-17: A Tale of Two Formulas (ILA)</v>
          </cell>
        </row>
        <row r="298">
          <cell r="B298" t="str">
            <v>ERM-415-17: Strategic Risk Management in Insurance: Navigating the Rough Waters Ahead, Deloitte (ILA)</v>
          </cell>
        </row>
        <row r="299">
          <cell r="B299" t="str">
            <v>ERM-418-19: Low Interest Rates and the Implications on Life Insurers (ILA)</v>
          </cell>
        </row>
        <row r="300">
          <cell r="B300" t="str">
            <v>ERM-420-20: Variable Annuity Volatility Management: An Era of Risk Control, pp 1-27 (ILA)</v>
          </cell>
        </row>
        <row r="301">
          <cell r="B301" t="str">
            <v>ERM-421-20: The Specter of Antiselection (ILA)</v>
          </cell>
        </row>
        <row r="302">
          <cell r="B302" t="str">
            <v>ERM-422-20: Mortality Improvement: Understanding the Past and Framing the Future</v>
          </cell>
        </row>
        <row r="303">
          <cell r="B303" t="str">
            <v>Life Insurance for the Digital Age: An End-to-End View (ILA)</v>
          </cell>
        </row>
        <row r="304">
          <cell r="B304" t="str">
            <v>How Fair Value Measurement Changes Risk Management Behavior in the Insurance Industry (ILA)</v>
          </cell>
        </row>
        <row r="305">
          <cell r="B305" t="str">
            <v>Modeling of Policyholder Behavior for Life Insurance and Annuity Products, pp 7-15 &amp; 68-80 (ILA)</v>
          </cell>
        </row>
        <row r="306">
          <cell r="B306" t="str">
            <v>Hybrid Annuities: A Growth Story (ILA)</v>
          </cell>
        </row>
        <row r="307">
          <cell r="B307" t="str">
            <v>Value at Risk, Jorion, Chapter 8, Multivariate Models (INV)</v>
          </cell>
        </row>
        <row r="308">
          <cell r="B308" t="str">
            <v>Value at Risk, Jorion, Chapter 11, VAR Mapping (INV)</v>
          </cell>
        </row>
        <row r="309">
          <cell r="B309" t="str">
            <v>Value at Risk, Jorion, Chapter 17, VAR and Risk Budgeting in Investment Management (excluding 17.3 and 17.4) (INV)</v>
          </cell>
        </row>
        <row r="310">
          <cell r="B310" t="str">
            <v>The Top Ten Operational Risks: A Survival Guide for Investment Management Firms and Hedge Funds (INV)</v>
          </cell>
        </row>
        <row r="311">
          <cell r="B311" t="str">
            <v>ERM-330-17: Barton Waring Liability-Relative Investing I (INV)</v>
          </cell>
        </row>
        <row r="312">
          <cell r="B312" t="str">
            <v>ERM-613-17: Managing Investment Portfolios, Maginn and Tuttle 3rd Edition, Chapter 6, Sections 4-5 only (INV)</v>
          </cell>
        </row>
        <row r="313">
          <cell r="B313" t="str">
            <v>ERM-615-19: The devil is in the tails: actuarial mathematics and the subprime mortgage crisis (INV)</v>
          </cell>
        </row>
        <row r="314">
          <cell r="B314" t="str">
            <v>ERM-616-19: Replicating Portfolios, Milliman Research Report, pp 2-27 (INV)</v>
          </cell>
        </row>
        <row r="315">
          <cell r="B315" t="str">
            <v>ERM-617-19: Chapter 17 (pp 365-377) of Options, Futures, and Other Derivatives (INV)</v>
          </cell>
        </row>
        <row r="316">
          <cell r="B316" t="str">
            <v>ERM-617-19: Chapter 19 (pp 397-425) of Options, Futures, and Other Derivatives (INV)</v>
          </cell>
        </row>
        <row r="317">
          <cell r="B317" t="str">
            <v>ERM-617-19: Chapter 29 (pp 670-686) of Options, Futures, and Other Derivatives (INV)</v>
          </cell>
        </row>
        <row r="318">
          <cell r="B318" t="str">
            <v>ERM-618-20: Chapter 9, section 6 of Managing Investment Portfolios (INV)</v>
          </cell>
        </row>
        <row r="319">
          <cell r="B319" t="str">
            <v>ERM-619-20: Correlation: Pitfalls and Alternatives</v>
          </cell>
        </row>
        <row r="320">
          <cell r="B320" t="str">
            <v>ERM-321-14: LDI Evolution:  Implementing Dynamic Asset Allocation Strategies that Respond to Changes in Funded Status (RET)</v>
          </cell>
        </row>
        <row r="321">
          <cell r="B321" t="str">
            <v>ERM-327-17: Pension Funding Strategy (Aon) (RET)</v>
          </cell>
        </row>
        <row r="322">
          <cell r="B322" t="str">
            <v>ERM-330-17: Liability Relative Investing I (RET)</v>
          </cell>
        </row>
        <row r="323">
          <cell r="B323" t="str">
            <v>ERM-332-20: Longevity Risk Management (RET)</v>
          </cell>
        </row>
        <row r="324">
          <cell r="B324" t="str">
            <v>ASOP 51:  Assessment and Disclosure of Risk Associated with Measuring Pension Obligations and Determinging Pension Plan Contributions (RET)</v>
          </cell>
        </row>
        <row r="325">
          <cell r="B325" t="str">
            <v>Pension Risk Transfer, pp 1-7, 11-46 (RET)</v>
          </cell>
        </row>
        <row r="326">
          <cell r="B326" t="str">
            <v>Corporate Pension Risk Management and Corporate Finance: Bridging the Gap between Theory and Practice in Pension Risk Management (RET)</v>
          </cell>
        </row>
        <row r="327">
          <cell r="B327" t="str">
            <v>Embedded Options in Pension Plans, pp 6-10, 28-60 (RET)</v>
          </cell>
        </row>
        <row r="330">
          <cell r="A330" t="str">
            <v>LO_1 A</v>
          </cell>
        </row>
        <row r="331">
          <cell r="A331" t="str">
            <v>LO_1 B</v>
          </cell>
          <cell r="C331" t="str">
            <v>Retrieval</v>
          </cell>
        </row>
        <row r="332">
          <cell r="A332" t="str">
            <v>LO_1 C</v>
          </cell>
          <cell r="C332" t="str">
            <v>Comprehension</v>
          </cell>
        </row>
        <row r="333">
          <cell r="A333" t="str">
            <v>LO_2 A</v>
          </cell>
          <cell r="C333" t="str">
            <v>Analysis</v>
          </cell>
        </row>
        <row r="334">
          <cell r="A334" t="str">
            <v>LO_2 B</v>
          </cell>
          <cell r="C334" t="str">
            <v>Knowledge Utilization</v>
          </cell>
        </row>
        <row r="335">
          <cell r="A335" t="str">
            <v>LO_2 C</v>
          </cell>
        </row>
        <row r="336">
          <cell r="A336" t="str">
            <v>LO_2 D</v>
          </cell>
        </row>
        <row r="337">
          <cell r="A337" t="str">
            <v>LO_2 E</v>
          </cell>
        </row>
        <row r="338">
          <cell r="A338" t="str">
            <v>LO_2 F</v>
          </cell>
          <cell r="B338" t="str">
            <v>Look for different wording that conveys the same thing</v>
          </cell>
        </row>
        <row r="339">
          <cell r="A339" t="str">
            <v>LO_2 G</v>
          </cell>
          <cell r="B339" t="str">
            <v>Other relevant points with coherent explanation that are not re-wording the above -- max 1 point (still subject to maximums indicated above)</v>
          </cell>
        </row>
        <row r="340">
          <cell r="A340" t="str">
            <v>LO_2 H</v>
          </cell>
          <cell r="B340" t="str">
            <v>If key words are listed, but no explanation is given, 0 points</v>
          </cell>
        </row>
        <row r="341">
          <cell r="A341" t="str">
            <v>LO_3 A</v>
          </cell>
          <cell r="B341" t="str">
            <v>If the explanation is rushed or difficult to follow, assess whether the candidate appears to understand the issue from what they have written</v>
          </cell>
        </row>
        <row r="342">
          <cell r="A342" t="str">
            <v>LO_3 B</v>
          </cell>
          <cell r="B342" t="str">
            <v>Avoid double counting two ways of saying the same thing.</v>
          </cell>
        </row>
        <row r="343">
          <cell r="A343" t="str">
            <v>LO_3 C</v>
          </cell>
          <cell r="B343" t="str">
            <v>If two items are combined in a single bullet, award 2 points if the explanations are adequate</v>
          </cell>
        </row>
        <row r="344">
          <cell r="A344" t="str">
            <v>LO_3 D</v>
          </cell>
          <cell r="B344" t="str">
            <v>If one item is spread over several bullets, award 1 point.</v>
          </cell>
        </row>
        <row r="345">
          <cell r="A345" t="str">
            <v>LO_4 A</v>
          </cell>
          <cell r="B345" t="str">
            <v>Calculation: Candidates who get the right answer, with a reasonably clear process, award full credit.</v>
          </cell>
        </row>
        <row r="346">
          <cell r="A346" t="str">
            <v>LO_4 B</v>
          </cell>
          <cell r="B346" t="str">
            <v>Calculation: Candidates who get the right answer but lack clarity should receive substantial credit</v>
          </cell>
        </row>
        <row r="347">
          <cell r="A347" t="str">
            <v>LO_4 C</v>
          </cell>
          <cell r="B347" t="str">
            <v>Calculation: Candidates who get the wrong answer should get partial credit for any correct elements that are substantive to the calculation</v>
          </cell>
        </row>
        <row r="348">
          <cell r="A348" t="str">
            <v>LO_4 D</v>
          </cell>
        </row>
        <row r="349">
          <cell r="A349" t="str">
            <v>LO_4 E</v>
          </cell>
        </row>
        <row r="350">
          <cell r="A350" t="str">
            <v>LO_4 F</v>
          </cell>
        </row>
        <row r="351">
          <cell r="A351" t="str">
            <v>LO_4 G</v>
          </cell>
        </row>
        <row r="352">
          <cell r="A352" t="str">
            <v>LO_4 H</v>
          </cell>
        </row>
        <row r="353">
          <cell r="A353" t="str">
            <v>LO_4 I</v>
          </cell>
        </row>
        <row r="354">
          <cell r="A354" t="str">
            <v>LO_4 J</v>
          </cell>
        </row>
        <row r="355">
          <cell r="A355" t="str">
            <v>LO_4 K</v>
          </cell>
        </row>
        <row r="356">
          <cell r="A356" t="str">
            <v>LO_5 A</v>
          </cell>
        </row>
        <row r="357">
          <cell r="A357" t="str">
            <v>LO_5 B</v>
          </cell>
        </row>
        <row r="358">
          <cell r="A358" t="str">
            <v>LO_5 C</v>
          </cell>
        </row>
        <row r="359">
          <cell r="A359" t="str">
            <v>LO_5 D</v>
          </cell>
        </row>
        <row r="360">
          <cell r="A360" t="str">
            <v>LO_5 E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Qxt"/>
      <sheetName val="2(b)(i)(ii)"/>
      <sheetName val="2(c)(i)"/>
      <sheetName val="Syllabus List"/>
      <sheetName val="Core List"/>
    </sheetNames>
    <sheetDataSet>
      <sheetData sheetId="0" refreshError="1"/>
      <sheetData sheetId="1">
        <row r="9">
          <cell r="B9" t="str">
            <v>5-12</v>
          </cell>
        </row>
        <row r="10">
          <cell r="B10" t="str">
            <v>2-27</v>
          </cell>
        </row>
        <row r="11">
          <cell r="B11" t="str">
            <v>4-27</v>
          </cell>
        </row>
        <row r="12">
          <cell r="B12" t="str">
            <v>2-26</v>
          </cell>
        </row>
        <row r="13">
          <cell r="B13" t="str">
            <v>4-26</v>
          </cell>
        </row>
        <row r="14">
          <cell r="B14" t="str">
            <v>3-45</v>
          </cell>
        </row>
        <row r="15">
          <cell r="B15" t="str">
            <v>2-13</v>
          </cell>
        </row>
        <row r="16">
          <cell r="B16" t="str">
            <v>4-13</v>
          </cell>
        </row>
        <row r="17">
          <cell r="B17" t="e">
            <v>#N/A</v>
          </cell>
        </row>
        <row r="18">
          <cell r="B18" t="e">
            <v>#N/A</v>
          </cell>
        </row>
      </sheetData>
      <sheetData sheetId="2" refreshError="1"/>
      <sheetData sheetId="3" refreshError="1"/>
      <sheetData sheetId="4">
        <row r="4">
          <cell r="B4" t="str">
            <v>Article: Modeling Tail Behaviour with Extreme Value Theory, Risk Management, Sept 2009 (LO 1)</v>
          </cell>
        </row>
        <row r="5">
          <cell r="B5" t="str">
            <v>Data Quality is the Biggest Challenge by Moody (LO 1)</v>
          </cell>
        </row>
        <row r="6">
          <cell r="B6" t="str">
            <v>Economic Scenario Generators: A Practical Guide (pp. 7-17) (LO 1)</v>
          </cell>
        </row>
        <row r="7">
          <cell r="B7" t="str">
            <v>Embedding Cyber Risk in Risk Management: An Insurer’s Perspective By Kailan Shang (pp.12 -15 of Cybersecurity: Impact on Insurance Business and Operations) (LO 1)</v>
          </cell>
        </row>
        <row r="8">
          <cell r="B8" t="str">
            <v>Emerging Risks and Enterprise Risk Management (pp. 2-6) (LO 1)</v>
          </cell>
        </row>
        <row r="9">
          <cell r="B9" t="str">
            <v>End to End Assumption Documentation Practices, Product Matters, July 2016 (LO 1)</v>
          </cell>
        </row>
        <row r="10">
          <cell r="B10" t="str">
            <v>ERM-101-12: Measurement and Modeling of Dependencies in Economic Capital (Ch 3-5) (LO 1)</v>
          </cell>
        </row>
        <row r="11">
          <cell r="B11" t="str">
            <v>ERM-102-12: Value-at-Risk:  Evolution, Deficiencies, and Alternatives (LO 1)</v>
          </cell>
        </row>
        <row r="12">
          <cell r="B12" t="str">
            <v>ERM-103-12: Basel Committee - Developments in Modelling Risk Aggregation, pages 72-89 (Excluding Section G.2) (LO 1)</v>
          </cell>
        </row>
        <row r="13">
          <cell r="B13" t="str">
            <v>ERM-104-12: Study Note on Parameter Risk, Venter and Sahasrabuddhe (Except Section 3) (LO 1)</v>
          </cell>
        </row>
        <row r="14">
          <cell r="B14" t="str">
            <v>ERM-106-12: Economic Capital-Practical Considerations-Milliman (LO 1)</v>
          </cell>
        </row>
        <row r="15">
          <cell r="B15" t="str">
            <v>ERM-107-12: Strategic Risk Management Practice, Anderson and Schroder, 2010 Ch. 7  Strategic Risk Analysis (LO 1)</v>
          </cell>
        </row>
        <row r="16">
          <cell r="B16" t="str">
            <v>ERM-110-12: Derivatives: Practice and Principles, Recommendations 9-24 and Section III (LO 1)</v>
          </cell>
        </row>
        <row r="17">
          <cell r="B17" t="str">
            <v>ERM-112-12: Revisiting the Role of Insurance Company ALM within a Risk Management Framework (LO 1)</v>
          </cell>
        </row>
        <row r="18">
          <cell r="B18" t="str">
            <v>ERM-115-13: Creating an Understanding of Special Purpose Vehicles, PWC (LO 1)</v>
          </cell>
        </row>
        <row r="19">
          <cell r="B19" t="str">
            <v>ERM-119-14: Aggregation of risks and Allocation of Capital (Sections 4-7 Excluding 6.3) (LO 1)</v>
          </cell>
        </row>
        <row r="20">
          <cell r="B20" t="str">
            <v>ERM-120-14: IAA Note on Stress Testing and Scenario Analysis (pp. 1-6 and 14-17 and 19-25) (LO 1)</v>
          </cell>
        </row>
        <row r="21">
          <cell r="B21" t="str">
            <v>ERM-122-14: Chapter 1 of Captives and the Management of Risk, Kate Westover (LO 1)</v>
          </cell>
        </row>
        <row r="22">
          <cell r="B22" t="str">
            <v>ERM-124-15: Counterparty Credit Risk, First Edition, Jon Gregory, Chapter 2: Defining Counterparty Credit Risk (LO 1)</v>
          </cell>
        </row>
        <row r="23">
          <cell r="B23" t="str">
            <v>ERM-128-17: The Breadth and Scope of the Global Reinsurance Market and the Critical Role Such Market Plays in Supporting Insurance in the United States, Ch. III, IV, and VI (LO 1)</v>
          </cell>
        </row>
        <row r="24">
          <cell r="B24" t="str">
            <v>ERM-129-18: AAA PBR Checklist - Assumptions Setting (Section C) (LO 1)</v>
          </cell>
        </row>
        <row r="25">
          <cell r="B25" t="str">
            <v>ERM-130-18: AAA Model Governance Practice Note  (LO 1)</v>
          </cell>
        </row>
        <row r="26">
          <cell r="B26" t="str">
            <v>ERM-131-18: Leveraging COSO Across The Three Lines Of Defenses (LO 1)</v>
          </cell>
        </row>
        <row r="27">
          <cell r="B27" t="str">
            <v>ERM-702-12: IAA Note on ERM for Capital and Solvency Purposes in the Insurance Industry, Pages 9–38 (LO 1)</v>
          </cell>
        </row>
        <row r="28">
          <cell r="B28" t="str">
            <v>Financial Enterprise Risk Management, Sweeting, 2011, Ch. 8  Risk Identification (LO 1)</v>
          </cell>
        </row>
        <row r="29">
          <cell r="B29" t="str">
            <v>Financial Enterprise Risk Management, Sweeting, 2011, Ch. 14  Quantifying Particular Risks (LO 1)</v>
          </cell>
        </row>
        <row r="30">
          <cell r="B30" t="str">
            <v>Financial Enterprise Risk Management, Sweeting, 2011 Ch. 16  Responses to Risk (LO 1)</v>
          </cell>
        </row>
        <row r="31">
          <cell r="B31" t="str">
            <v>Group Insurance Chapter 39 Risk Based Capital Formulas  (LO 1)</v>
          </cell>
        </row>
        <row r="32">
          <cell r="B32" t="str">
            <v>IAA Risk Book - Chapter 13 (LO 1)</v>
          </cell>
        </row>
        <row r="33">
          <cell r="B33" t="str">
            <v>Internal Controls Toolkit by Christine H. Doxey, Chapter 1 pp.11-17, 27-35 (LO 1)</v>
          </cell>
        </row>
        <row r="34">
          <cell r="B34" t="str">
            <v>Managing Investment Portfolios, Maginn, John L. &amp; Tuttle, Donald L., 3rd Edition, 2007  Ch. 9: Risk Management (section 5) (LO 1)</v>
          </cell>
        </row>
        <row r="35">
          <cell r="B35" t="str">
            <v>Managing liquidity risk:Industry practices and recommendations for CROs (excluding section 4)  (LO 1)</v>
          </cell>
        </row>
        <row r="36">
          <cell r="B36" t="str">
            <v>National Risk Management A Practical ERM Approach for Federal Governments (Page 11-22) (LO 1)</v>
          </cell>
        </row>
        <row r="37">
          <cell r="B37" t="str">
            <v>ORSA and the Regulator by American Accademy of Actuaries (LO 1)</v>
          </cell>
        </row>
        <row r="38">
          <cell r="B38" t="str">
            <v>Parameter Uncertainty (LO 1)</v>
          </cell>
        </row>
        <row r="39">
          <cell r="B39" t="str">
            <v>Quantitative Enterprise Risk Management by Mary Hardy, Chapter 6: Extreme Value Theory (LO 1)</v>
          </cell>
        </row>
        <row r="40">
          <cell r="B40" t="str">
            <v>Quantitative Enterprise Risk Management by Mary Hardy, Chapter 7: Copulas (LO 1)</v>
          </cell>
        </row>
        <row r="41">
          <cell r="B41" t="str">
            <v>Residual Risk Acceptance: An Advocacy Guidance Note  (September 2016) (excluding section 7) (LO 1)</v>
          </cell>
        </row>
        <row r="42">
          <cell r="B42" t="str">
            <v>Risk Adjustments for Insurance Contracts under IFRS 17: Chapter 3: Risk Adjustment Techniques &amp; Chapter 7: Valudation Of Risk Adjustments (LO 1)</v>
          </cell>
        </row>
        <row r="43">
          <cell r="B43" t="str">
            <v>Risk Appetite: Linkage with Strategic Planning Report  (LO 1)</v>
          </cell>
        </row>
        <row r="44">
          <cell r="B44" t="str">
            <v>Risk Management and the Rating Process for Insurance Companies  by A.M. Best (LO 1)</v>
          </cell>
        </row>
        <row r="45">
          <cell r="B45" t="str">
            <v>SOA Monograph- A New Approach to Managing Operational Risk -Chapter 8 (LO 1)</v>
          </cell>
        </row>
        <row r="46">
          <cell r="B46" t="str">
            <v>Value-at- Risk, Third Edition, The New Benchmark for Managing Financial Risk,  Jorion Ch. 7  Portfolio Risk: Analytical Methods (LO 1)</v>
          </cell>
        </row>
        <row r="47">
          <cell r="B47" t="str">
            <v>Value-at- Risk, Third Edition, The New Benchmark for Managing Financial Risk,  Jorion Ch. 9  Forecasting Risk and Correlations (LO 1)</v>
          </cell>
        </row>
        <row r="48">
          <cell r="B48" t="str">
            <v>Value-at- Risk, Third Edition, The New Benchmark for Managing Financial Risk,  Jorion Ch. 12  Monte Carlo Methods (LO 1)</v>
          </cell>
        </row>
        <row r="49">
          <cell r="B49" t="str">
            <v>Value-at- Risk, Third Edition, The New Benchmark for Managing Financial Risk,  Jorion Ch. 13  Liquidity Risk (Except section 13.4) (LO 1)</v>
          </cell>
        </row>
        <row r="50">
          <cell r="B50" t="str">
            <v>Value-at- Risk, Third Edition, The New Benchmark for Managing Financial Risk,  Jorion Ch. 18  Credit Risk Management (LO 1)</v>
          </cell>
        </row>
        <row r="51">
          <cell r="B51" t="str">
            <v>Article: Modeling Tail Behaviour with Extreme Value Theory, Risk Management, Sept 2009 (LO 2)</v>
          </cell>
        </row>
        <row r="52">
          <cell r="B52" t="str">
            <v>Data Quality is the Biggest Challenge by Moody (LO 2)</v>
          </cell>
        </row>
        <row r="53">
          <cell r="B53" t="str">
            <v>Economic Scenario Generators: A Practical Guide (pp. 7-17) (LO 2)</v>
          </cell>
        </row>
        <row r="54">
          <cell r="B54" t="str">
            <v>Embedding Cyber Risk in Risk Management: An Insurer’s Perspective By Kailan Shang (pp.12 -15 of Cybersecurity: Impact on Insurance Business and Operations) (LO 2)</v>
          </cell>
        </row>
        <row r="55">
          <cell r="B55" t="str">
            <v>Emerging Risks and Enterprise Risk Management (pp. 2-6) (LO 2)</v>
          </cell>
        </row>
        <row r="56">
          <cell r="B56" t="str">
            <v>End to End Assumption Documentation Practices, Product Matters, July 2016 (LO 2)</v>
          </cell>
        </row>
        <row r="57">
          <cell r="B57" t="str">
            <v>ERM-101-12: Measurement and Modeling of Dependencies in Economic Capital (Ch 3-5) (LO 2)</v>
          </cell>
        </row>
        <row r="58">
          <cell r="B58" t="str">
            <v>ERM-102-12: Value-at-Risk:  Evolution, Deficiencies, and Alternatives (LO 2)</v>
          </cell>
        </row>
        <row r="59">
          <cell r="B59" t="str">
            <v>ERM-103-12: Basel Committee - Developments in Modelling Risk Aggregation, pages 72-89 (Excluding Section G.2) (LO 2)</v>
          </cell>
        </row>
        <row r="60">
          <cell r="B60" t="str">
            <v>ERM-104-12: Study Note on Parameter Risk, Venter and Sahasrabuddhe (Except Section 3) (LO 2)</v>
          </cell>
        </row>
        <row r="61">
          <cell r="B61" t="str">
            <v>ERM-106-12: Economic Capital-Practical Considerations-Milliman (LO 2)</v>
          </cell>
        </row>
        <row r="62">
          <cell r="B62" t="str">
            <v>ERM-107-12: Strategic Risk Management Practice, Anderson and Schroder, 2010 Ch. 7  Strategic Risk Analysis (LO 2)</v>
          </cell>
        </row>
        <row r="63">
          <cell r="B63" t="str">
            <v>ERM-110-12: Derivatives: Practice and Principles, Recommendations 9-24 and Section III (LO 2)</v>
          </cell>
        </row>
        <row r="64">
          <cell r="B64" t="str">
            <v>ERM-112-12: Revisiting the Role of Insurance Company ALM within a Risk Management Framework (LO 2)</v>
          </cell>
        </row>
        <row r="65">
          <cell r="B65" t="str">
            <v>ERM-115-13: Creating an Understanding of Special Purpose Vehicles, PWC (LO 2)</v>
          </cell>
        </row>
        <row r="66">
          <cell r="B66" t="str">
            <v>ERM-119-14: Aggregation of risks and Allocation of Capital (Sections 4-7 Excluding 6.3) (LO 2)</v>
          </cell>
        </row>
        <row r="67">
          <cell r="B67" t="str">
            <v>ERM-120-14: IAA Note on Stress Testing and Scenario Analysis (pp. 1-6 and 14-17 and 19-25) (LO 2)</v>
          </cell>
        </row>
        <row r="68">
          <cell r="B68" t="str">
            <v>ERM-122-14: Chapter 1 of Captives and the Management of Risk, Kate Westover (LO 2)</v>
          </cell>
        </row>
        <row r="69">
          <cell r="B69" t="str">
            <v>ERM-124-15: Counterparty Credit Risk, First Edition, Jon Gregory, Chapter 2: Defining Counterparty Credit Risk (LO 2)</v>
          </cell>
        </row>
        <row r="70">
          <cell r="B70" t="str">
            <v>ERM-128-17: The Breadth and Scope of the Global Reinsurance Market and the Critical Role Such Market Plays in Supporting Insurance in the United States, Ch. III, IV, and VI (LO 2)</v>
          </cell>
        </row>
        <row r="71">
          <cell r="B71" t="str">
            <v>ERM-129-18: AAA PBR Checklist - Assumptions Setting (Section C) (LO 2)</v>
          </cell>
        </row>
        <row r="72">
          <cell r="B72" t="str">
            <v>ERM-130-18: AAA Model Governance Practice Note  (LO 2)</v>
          </cell>
        </row>
        <row r="73">
          <cell r="B73" t="str">
            <v>ERM-131-18: Leveraging COSO Across The Three Lines Of Defenses (LO 2)</v>
          </cell>
        </row>
        <row r="74">
          <cell r="B74" t="str">
            <v>ERM-702-12: IAA Note on ERM for Capital and Solvency Purposes in the Insurance Industry, Pages 9–38 (LO 2)</v>
          </cell>
        </row>
        <row r="75">
          <cell r="B75" t="str">
            <v>Financial Enterprise Risk Management, Sweeting, 2011, Ch. 8  Risk Identification (LO 2)</v>
          </cell>
        </row>
        <row r="76">
          <cell r="B76" t="str">
            <v>Financial Enterprise Risk Management, Sweeting, 2011, Ch. 14  Quantifying Particular Risks (LO 2)</v>
          </cell>
        </row>
        <row r="77">
          <cell r="B77" t="str">
            <v>Financial Enterprise Risk Management, Sweeting, 2011 Ch. 16  Responses to Risk (LO 2)</v>
          </cell>
        </row>
        <row r="78">
          <cell r="B78" t="str">
            <v>Group Insurance Chapter 39 Risk Based Capital Formulas  (LO 2)</v>
          </cell>
        </row>
        <row r="79">
          <cell r="B79" t="str">
            <v>IAA Risk Book - Chapter 13 (LO 2)</v>
          </cell>
        </row>
        <row r="80">
          <cell r="B80" t="str">
            <v>Internal Controls Toolkit by Christine H. Doxey, Chapter 1 pp.11-17, 27-35 (LO 2)</v>
          </cell>
        </row>
        <row r="81">
          <cell r="B81" t="str">
            <v>Managing Investment Portfolios, Maginn, John L. &amp; Tuttle, Donald L., 3rd Edition, 2007  Ch. 9: Risk Management (section 5) (LO 2)</v>
          </cell>
        </row>
        <row r="82">
          <cell r="B82" t="str">
            <v>Managing liquidity risk:Industry practices and recommendations for CROs (excluding section 4)  (LO 2)</v>
          </cell>
        </row>
        <row r="83">
          <cell r="B83" t="str">
            <v>National Risk Management A Practical ERM Approach for Federal Governments (Page 11-22) (LO 2)</v>
          </cell>
        </row>
        <row r="84">
          <cell r="B84" t="str">
            <v>ORSA and the Regulator by American Accademy of Actuaries (LO 2)</v>
          </cell>
        </row>
        <row r="85">
          <cell r="B85" t="str">
            <v>Parameter Uncertainty (LO 2)</v>
          </cell>
        </row>
        <row r="86">
          <cell r="B86" t="str">
            <v>Quantitative Enterprise Risk Management by Mary Hardy, Chapter 6: Extreme Value Theory (LO 2)</v>
          </cell>
        </row>
        <row r="87">
          <cell r="B87" t="str">
            <v>Quantitative Enterprise Risk Management by Mary Hardy, Chapter 7: Copulas (LO 2)</v>
          </cell>
        </row>
        <row r="88">
          <cell r="B88" t="str">
            <v>Residual Risk Acceptance: An Advocacy Guidance Note  (September 2016) (excluding section 7) (LO 2)</v>
          </cell>
        </row>
        <row r="89">
          <cell r="B89" t="str">
            <v>Risk Adjustments for Insurance Contracts under IFRS 17: Chapter 3: Risk Adjustment Techniques &amp; Chapter 7: Valudation Of Risk Adjustments (LO 2)</v>
          </cell>
        </row>
        <row r="90">
          <cell r="B90" t="str">
            <v>Risk Appetite: Linkage with Strategic Planning Report  (LO 2)</v>
          </cell>
        </row>
        <row r="91">
          <cell r="B91" t="str">
            <v>Risk Management and the Rating Process for Insurance Companies  by A.M. Best (LO 2)</v>
          </cell>
        </row>
        <row r="92">
          <cell r="B92" t="str">
            <v>SOA Monograph- A New Approach to Managing Operational Risk -Chapter 8 (LO 2)</v>
          </cell>
        </row>
        <row r="93">
          <cell r="B93" t="str">
            <v>Value-at- Risk, Third Edition, The New Benchmark for Managing Financial Risk,  Jorion Ch. 7  Portfolio Risk: Analytical Methods (LO 2)</v>
          </cell>
        </row>
        <row r="94">
          <cell r="B94" t="str">
            <v>Value-at- Risk, Third Edition, The New Benchmark for Managing Financial Risk,  Jorion Ch. 9  Forecasting Risk and Correlations (LO 2)</v>
          </cell>
        </row>
        <row r="95">
          <cell r="B95" t="str">
            <v>Value-at- Risk, Third Edition, The New Benchmark for Managing Financial Risk,  Jorion Ch. 12  Monte Carlo Methods (LO 2)</v>
          </cell>
        </row>
        <row r="96">
          <cell r="B96" t="str">
            <v>Value-at- Risk, Third Edition, The New Benchmark for Managing Financial Risk,  Jorion Ch. 13  Liquidity Risk (Except section 13.4) (LO 2)</v>
          </cell>
        </row>
        <row r="97">
          <cell r="B97" t="str">
            <v>Value-at- Risk, Third Edition, The New Benchmark for Managing Financial Risk,  Jorion Ch. 18  Credit Risk Management (LO 2)</v>
          </cell>
        </row>
        <row r="98">
          <cell r="B98" t="str">
            <v>Article: Modeling Tail Behaviour with Extreme Value Theory, Risk Management, Sept 2009 (LO 3)</v>
          </cell>
        </row>
        <row r="99">
          <cell r="B99" t="str">
            <v>Data Quality is the Biggest Challenge by Moody (LO 3)</v>
          </cell>
        </row>
        <row r="100">
          <cell r="B100" t="str">
            <v>Economic Scenario Generators: A Practical Guide (pp. 7-17) (LO 3)</v>
          </cell>
        </row>
        <row r="101">
          <cell r="B101" t="str">
            <v>Embedding Cyber Risk in Risk Management: An Insurer’s Perspective By Kailan Shang (pp.12 -15 of Cybersecurity: Impact on Insurance Business and Operations) (LO 3)</v>
          </cell>
        </row>
        <row r="102">
          <cell r="B102" t="str">
            <v>Emerging Risks and Enterprise Risk Management (pp. 2-6) (LO 3)</v>
          </cell>
        </row>
        <row r="103">
          <cell r="B103" t="str">
            <v>End to End Assumption Documentation Practices, Product Matters, July 2016 (LO 3)</v>
          </cell>
        </row>
        <row r="104">
          <cell r="B104" t="str">
            <v>ERM-101-12: Measurement and Modeling of Dependencies in Economic Capital (Ch 3-5) (LO 3)</v>
          </cell>
        </row>
        <row r="105">
          <cell r="B105" t="str">
            <v>ERM-102-12: Value-at-Risk:  Evolution, Deficiencies, and Alternatives (LO 3)</v>
          </cell>
        </row>
        <row r="106">
          <cell r="B106" t="str">
            <v>ERM-103-12: Basel Committee - Developments in Modelling Risk Aggregation, pages 72-89 (Excluding Section G.2) (LO 3)</v>
          </cell>
        </row>
        <row r="107">
          <cell r="B107" t="str">
            <v>ERM-104-12: Study Note on Parameter Risk, Venter and Sahasrabuddhe (Except Section 3) (LO 3)</v>
          </cell>
        </row>
        <row r="108">
          <cell r="B108" t="str">
            <v>ERM-106-12: Economic Capital-Practical Considerations-Milliman (LO 3)</v>
          </cell>
        </row>
        <row r="109">
          <cell r="B109" t="str">
            <v>ERM-107-12: Strategic Risk Management Practice, Anderson and Schroder, 2010 Ch. 7  Strategic Risk Analysis (LO 3)</v>
          </cell>
        </row>
        <row r="110">
          <cell r="B110" t="str">
            <v>ERM-110-12: Derivatives: Practice and Principles, Recommendations 9-24 and Section III (LO 3)</v>
          </cell>
        </row>
        <row r="111">
          <cell r="B111" t="str">
            <v>ERM-112-12: Revisiting the Role of Insurance Company ALM within a Risk Management Framework (LO 3)</v>
          </cell>
        </row>
        <row r="112">
          <cell r="B112" t="str">
            <v>ERM-115-13: Creating an Understanding of Special Purpose Vehicles, PWC (LO 3)</v>
          </cell>
        </row>
        <row r="113">
          <cell r="B113" t="str">
            <v>ERM-119-14: Aggregation of risks and Allocation of Capital (Sections 4-7 Excluding 6.3) (LO 3)</v>
          </cell>
        </row>
        <row r="114">
          <cell r="B114" t="str">
            <v>ERM-120-14: IAA Note on Stress Testing and Scenario Analysis (pp. 1-6 and 14-17 and 19-25) (LO 3)</v>
          </cell>
        </row>
        <row r="115">
          <cell r="B115" t="str">
            <v>ERM-122-14: Chapter 1 of Captives and the Management of Risk, Kate Westover (LO 3)</v>
          </cell>
        </row>
        <row r="116">
          <cell r="B116" t="str">
            <v>ERM-124-15: Counterparty Credit Risk, First Edition, Jon Gregory, Chapter 2: Defining Counterparty Credit Risk (LO 3)</v>
          </cell>
        </row>
        <row r="117">
          <cell r="B117" t="str">
            <v>ERM-128-17: The Breadth and Scope of the Global Reinsurance Market and the Critical Role Such Market Plays in Supporting Insurance in the United States, Ch. III, IV, and VI (LO 3)</v>
          </cell>
        </row>
        <row r="118">
          <cell r="B118" t="str">
            <v>ERM-129-18: AAA PBR Checklist - Assumptions Setting (Section C) (LO 3)</v>
          </cell>
        </row>
        <row r="119">
          <cell r="B119" t="str">
            <v>ERM-130-18: AAA Model Governance Practice Note  (LO 3)</v>
          </cell>
        </row>
        <row r="120">
          <cell r="B120" t="str">
            <v>ERM-131-18: Leveraging COSO Across The Three Lines Of Defenses (LO 3)</v>
          </cell>
        </row>
        <row r="121">
          <cell r="B121" t="str">
            <v>ERM-702-12: IAA Note on ERM for Capital and Solvency Purposes in the Insurance Industry, Pages 9–38 (LO 3)</v>
          </cell>
        </row>
        <row r="122">
          <cell r="B122" t="str">
            <v>Financial Enterprise Risk Management, Sweeting, 2011, Ch. 8  Risk Identification (LO 3)</v>
          </cell>
        </row>
        <row r="123">
          <cell r="B123" t="str">
            <v>Financial Enterprise Risk Management, Sweeting, 2011, Ch. 14  Quantifying Particular Risks (LO 3)</v>
          </cell>
        </row>
        <row r="124">
          <cell r="B124" t="str">
            <v>Financial Enterprise Risk Management, Sweeting, 2011 Ch. 16  Responses to Risk (LO 3)</v>
          </cell>
        </row>
        <row r="125">
          <cell r="B125" t="str">
            <v>Group Insurance Chapter 39 Risk Based Capital Formulas  (LO 3)</v>
          </cell>
        </row>
        <row r="126">
          <cell r="B126" t="str">
            <v>IAA Risk Book - Chapter 13 (LO 3)</v>
          </cell>
        </row>
        <row r="127">
          <cell r="B127" t="str">
            <v>Internal Controls Toolkit by Christine H. Doxey, Chapter 1 pp.11-17, 27-35 (LO 3)</v>
          </cell>
        </row>
        <row r="128">
          <cell r="B128" t="str">
            <v>Managing Investment Portfolios, Maginn, John L. &amp; Tuttle, Donald L., 3rd Edition, 2007  Ch. 9: Risk Management (section 5) (LO 3)</v>
          </cell>
        </row>
        <row r="129">
          <cell r="B129" t="str">
            <v>Managing liquidity risk:Industry practices and recommendations for CROs (excluding section 4)  (LO 3)</v>
          </cell>
        </row>
        <row r="130">
          <cell r="B130" t="str">
            <v>National Risk Management A Practical ERM Approach for Federal Governments (Page 11-22) (LO 3)</v>
          </cell>
        </row>
        <row r="131">
          <cell r="B131" t="str">
            <v>ORSA and the Regulator by American Accademy of Actuaries (LO 3)</v>
          </cell>
        </row>
        <row r="132">
          <cell r="B132" t="str">
            <v>Parameter Uncertainty (LO 3)</v>
          </cell>
        </row>
        <row r="133">
          <cell r="B133" t="str">
            <v>Quantitative Enterprise Risk Management by Mary Hardy, Chapter 6: Extreme Value Theory (LO 3)</v>
          </cell>
        </row>
        <row r="134">
          <cell r="B134" t="str">
            <v>Quantitative Enterprise Risk Management by Mary Hardy, Chapter 7: Copulas (LO 3)</v>
          </cell>
        </row>
        <row r="135">
          <cell r="B135" t="str">
            <v>Residual Risk Acceptance: An Advocacy Guidance Note  (September 2016) (excluding section 7) (LO 3)</v>
          </cell>
        </row>
        <row r="136">
          <cell r="B136" t="str">
            <v>Risk Adjustments for Insurance Contracts under IFRS 17: Chapter 3: Risk Adjustment Techniques &amp; Chapter 7: Valudation Of Risk Adjustments (LO 3)</v>
          </cell>
        </row>
        <row r="137">
          <cell r="B137" t="str">
            <v>Risk Appetite: Linkage with Strategic Planning Report  (LO 3)</v>
          </cell>
        </row>
        <row r="138">
          <cell r="B138" t="str">
            <v>Risk Management and the Rating Process for Insurance Companies  by A.M. Best (LO 3)</v>
          </cell>
        </row>
        <row r="139">
          <cell r="B139" t="str">
            <v>SOA Monograph- A New Approach to Managing Operational Risk -Chapter 8 (LO 3)</v>
          </cell>
        </row>
        <row r="140">
          <cell r="B140" t="str">
            <v>Value-at- Risk, Third Edition, The New Benchmark for Managing Financial Risk,  Jorion Ch. 7  Portfolio Risk: Analytical Methods (LO 3)</v>
          </cell>
        </row>
        <row r="141">
          <cell r="B141" t="str">
            <v>Value-at- Risk, Third Edition, The New Benchmark for Managing Financial Risk,  Jorion Ch. 9  Forecasting Risk and Correlations (LO 3)</v>
          </cell>
        </row>
        <row r="142">
          <cell r="B142" t="str">
            <v>Value-at- Risk, Third Edition, The New Benchmark for Managing Financial Risk,  Jorion Ch. 12  Monte Carlo Methods (LO 3)</v>
          </cell>
        </row>
        <row r="143">
          <cell r="B143" t="str">
            <v>Value-at- Risk, Third Edition, The New Benchmark for Managing Financial Risk,  Jorion Ch. 13  Liquidity Risk (Except section 13.4) (LO 3)</v>
          </cell>
        </row>
        <row r="144">
          <cell r="B144" t="str">
            <v>Value-at- Risk, Third Edition, The New Benchmark for Managing Financial Risk,  Jorion Ch. 18  Credit Risk Management (LO 3)</v>
          </cell>
        </row>
        <row r="145">
          <cell r="B145" t="str">
            <v>Article: Modeling Tail Behaviour with Extreme Value Theory, Risk Management, Sept 2009 (LO 4)</v>
          </cell>
        </row>
        <row r="146">
          <cell r="B146" t="str">
            <v>Data Quality is the Biggest Challenge by Moody (LO 4)</v>
          </cell>
        </row>
        <row r="147">
          <cell r="B147" t="str">
            <v>Economic Scenario Generators: A Practical Guide (pp. 7-17) (LO 4)</v>
          </cell>
        </row>
        <row r="148">
          <cell r="B148" t="str">
            <v>Embedding Cyber Risk in Risk Management: An Insurer’s Perspective By Kailan Shang (pp.12 -15 of Cybersecurity: Impact on Insurance Business and Operations) (LO 4)</v>
          </cell>
        </row>
        <row r="149">
          <cell r="B149" t="str">
            <v>Emerging Risks and Enterprise Risk Management (pp. 2-6) (LO 4)</v>
          </cell>
        </row>
        <row r="150">
          <cell r="B150" t="str">
            <v>End to End Assumption Documentation Practices, Product Matters, July 2016 (LO 4)</v>
          </cell>
        </row>
        <row r="151">
          <cell r="B151" t="str">
            <v>ERM-101-12: Measurement and Modeling of Dependencies in Economic Capital (Ch 3-5) (LO 4)</v>
          </cell>
        </row>
        <row r="152">
          <cell r="B152" t="str">
            <v>ERM-102-12: Value-at-Risk:  Evolution, Deficiencies, and Alternatives (LO 4)</v>
          </cell>
        </row>
        <row r="153">
          <cell r="B153" t="str">
            <v>ERM-103-12: Basel Committee - Developments in Modelling Risk Aggregation, pages 72-89 (Excluding Section G.2) (LO 4)</v>
          </cell>
        </row>
        <row r="154">
          <cell r="B154" t="str">
            <v>ERM-104-12: Study Note on Parameter Risk, Venter and Sahasrabuddhe (Except Section 3) (LO 4)</v>
          </cell>
        </row>
        <row r="155">
          <cell r="B155" t="str">
            <v>ERM-106-12: Economic Capital-Practical Considerations-Milliman (LO 4)</v>
          </cell>
        </row>
        <row r="156">
          <cell r="B156" t="str">
            <v>ERM-107-12: Strategic Risk Management Practice, Anderson and Schroder, 2010 Ch. 7  Strategic Risk Analysis (LO 4)</v>
          </cell>
        </row>
        <row r="157">
          <cell r="B157" t="str">
            <v>ERM-110-12: Derivatives: Practice and Principles, Recommendations 9-24 and Section III (LO 4)</v>
          </cell>
        </row>
        <row r="158">
          <cell r="B158" t="str">
            <v>ERM-112-12: Revisiting the Role of Insurance Company ALM within a Risk Management Framework (LO 4)</v>
          </cell>
        </row>
        <row r="159">
          <cell r="B159" t="str">
            <v>ERM-115-13: Creating an Understanding of Special Purpose Vehicles, PWC (LO 4)</v>
          </cell>
        </row>
        <row r="160">
          <cell r="B160" t="str">
            <v>ERM-119-14: Aggregation of risks and Allocation of Capital (Sections 4-7 Excluding 6.3) (LO 4)</v>
          </cell>
        </row>
        <row r="161">
          <cell r="B161" t="str">
            <v>ERM-120-14: IAA Note on Stress Testing and Scenario Analysis (pp. 1-6 and 14-17 and 19-25) (LO 4)</v>
          </cell>
        </row>
        <row r="162">
          <cell r="B162" t="str">
            <v>ERM-122-14: Chapter 1 of Captives and the Management of Risk, Kate Westover (LO 4)</v>
          </cell>
        </row>
        <row r="163">
          <cell r="B163" t="str">
            <v>ERM-124-15: Counterparty Credit Risk, First Edition, Jon Gregory, Chapter 2: Defining Counterparty Credit Risk (LO 4)</v>
          </cell>
        </row>
        <row r="164">
          <cell r="B164" t="str">
            <v>ERM-128-17: The Breadth and Scope of the Global Reinsurance Market and the Critical Role Such Market Plays in Supporting Insurance in the United States, Ch. III, IV, and VI (LO 4)</v>
          </cell>
        </row>
        <row r="165">
          <cell r="B165" t="str">
            <v>ERM-129-18: AAA PBR Checklist - Assumptions Setting (Section C) (LO 4)</v>
          </cell>
        </row>
        <row r="166">
          <cell r="B166" t="str">
            <v>ERM-130-18: AAA Model Governance Practice Note  (LO 4)</v>
          </cell>
        </row>
        <row r="167">
          <cell r="B167" t="str">
            <v>ERM-131-18: Leveraging COSO Across The Three Lines Of Defenses (LO 4)</v>
          </cell>
        </row>
        <row r="168">
          <cell r="B168" t="str">
            <v>ERM-702-12: IAA Note on ERM for Capital and Solvency Purposes in the Insurance Industry, Pages 9–38 (LO 4)</v>
          </cell>
        </row>
        <row r="169">
          <cell r="B169" t="str">
            <v>Financial Enterprise Risk Management, Sweeting, 2011, Ch. 8  Risk Identification (LO 4)</v>
          </cell>
        </row>
        <row r="170">
          <cell r="B170" t="str">
            <v>Financial Enterprise Risk Management, Sweeting, 2011, Ch. 14  Quantifying Particular Risks (LO 4)</v>
          </cell>
        </row>
        <row r="171">
          <cell r="B171" t="str">
            <v>Financial Enterprise Risk Management, Sweeting, 2011 Ch. 16  Responses to Risk (LO 4)</v>
          </cell>
        </row>
        <row r="172">
          <cell r="B172" t="str">
            <v>Group Insurance Chapter 39 Risk Based Capital Formulas  (LO 4)</v>
          </cell>
        </row>
        <row r="173">
          <cell r="B173" t="str">
            <v>IAA Risk Book - Chapter 13 (LO 4)</v>
          </cell>
        </row>
        <row r="174">
          <cell r="B174" t="str">
            <v>Internal Controls Toolkit by Christine H. Doxey, Chapter 1 pp.11-17, 27-35 (LO 4)</v>
          </cell>
        </row>
        <row r="175">
          <cell r="B175" t="str">
            <v>Managing Investment Portfolios, Maginn, John L. &amp; Tuttle, Donald L., 3rd Edition, 2007  Ch. 9: Risk Management (section 5) (LO 4)</v>
          </cell>
        </row>
        <row r="176">
          <cell r="B176" t="str">
            <v>Managing liquidity risk:Industry practices and recommendations for CROs (excluding section 4)  (LO 4)</v>
          </cell>
        </row>
        <row r="177">
          <cell r="B177" t="str">
            <v>National Risk Management A Practical ERM Approach for Federal Governments (Page 11-22) (LO 4)</v>
          </cell>
        </row>
        <row r="178">
          <cell r="B178" t="str">
            <v>ORSA and the Regulator by American Accademy of Actuaries (LO 4)</v>
          </cell>
        </row>
        <row r="179">
          <cell r="B179" t="str">
            <v>Parameter Uncertainty (LO 4)</v>
          </cell>
        </row>
        <row r="180">
          <cell r="B180" t="str">
            <v>Quantitative Enterprise Risk Management by Mary Hardy, Chapter 6: Extreme Value Theory (LO 4)</v>
          </cell>
        </row>
        <row r="181">
          <cell r="B181" t="str">
            <v>Quantitative Enterprise Risk Management by Mary Hardy, Chapter 7: Copulas (LO 4)</v>
          </cell>
        </row>
        <row r="182">
          <cell r="B182" t="str">
            <v>Residual Risk Acceptance: An Advocacy Guidance Note  (September 2016) (excluding section 7) (LO 4)</v>
          </cell>
        </row>
        <row r="183">
          <cell r="B183" t="str">
            <v>Risk Adjustments for Insurance Contracts under IFRS 17: Chapter 3: Risk Adjustment Techniques &amp; Chapter 7: Valudation Of Risk Adjustments (LO 4)</v>
          </cell>
        </row>
        <row r="184">
          <cell r="B184" t="str">
            <v>Risk Appetite: Linkage with Strategic Planning Report  (LO 4)</v>
          </cell>
        </row>
        <row r="185">
          <cell r="B185" t="str">
            <v>Risk Management and the Rating Process for Insurance Companies  by A.M. Best (LO 4)</v>
          </cell>
        </row>
        <row r="186">
          <cell r="B186" t="str">
            <v>SOA Monograph- A New Approach to Managing Operational Risk -Chapter 8 (LO 4)</v>
          </cell>
        </row>
        <row r="187">
          <cell r="B187" t="str">
            <v>Value-at- Risk, Third Edition, The New Benchmark for Managing Financial Risk,  Jorion Ch. 7  Portfolio Risk: Analytical Methods (LO 4)</v>
          </cell>
        </row>
        <row r="188">
          <cell r="B188" t="str">
            <v>Value-at- Risk, Third Edition, The New Benchmark for Managing Financial Risk,  Jorion Ch. 9  Forecasting Risk and Correlations (LO 4)</v>
          </cell>
        </row>
        <row r="189">
          <cell r="B189" t="str">
            <v>Value-at- Risk, Third Edition, The New Benchmark for Managing Financial Risk,  Jorion Ch. 12  Monte Carlo Methods (LO 4)</v>
          </cell>
        </row>
        <row r="190">
          <cell r="B190" t="str">
            <v>Value-at- Risk, Third Edition, The New Benchmark for Managing Financial Risk,  Jorion Ch. 13  Liquidity Risk (Except section 13.4) (LO 4)</v>
          </cell>
        </row>
        <row r="191">
          <cell r="B191" t="str">
            <v>Value-at- Risk, Third Edition, The New Benchmark for Managing Financial Risk,  Jorion Ch. 18  Credit Risk Management (LO 4)</v>
          </cell>
        </row>
        <row r="192">
          <cell r="B192" t="str">
            <v>Article: Modeling Tail Behaviour with Extreme Value Theory, Risk Management, Sept 2009 (LO 5)</v>
          </cell>
        </row>
        <row r="193">
          <cell r="B193" t="str">
            <v>Data Quality is the Biggest Challenge by Moody (LO 5)</v>
          </cell>
        </row>
        <row r="194">
          <cell r="B194" t="str">
            <v>Economic Scenario Generators: A Practical Guide (pp. 7-17) (LO 5)</v>
          </cell>
        </row>
        <row r="195">
          <cell r="B195" t="str">
            <v>Embedding Cyber Risk in Risk Management: An Insurer’s Perspective By Kailan Shang (pp.12 -15 of Cybersecurity: Impact on Insurance Business and Operations) (LO 5)</v>
          </cell>
        </row>
        <row r="196">
          <cell r="B196" t="str">
            <v>Emerging Risks and Enterprise Risk Management (pp. 2-6) (LO 5)</v>
          </cell>
        </row>
        <row r="197">
          <cell r="B197" t="str">
            <v>End to End Assumption Documentation Practices, Product Matters, July 2016 (LO 5)</v>
          </cell>
        </row>
        <row r="198">
          <cell r="B198" t="str">
            <v>ERM-101-12: Measurement and Modeling of Dependencies in Economic Capital (Ch 3-5) (LO 5)</v>
          </cell>
        </row>
        <row r="199">
          <cell r="B199" t="str">
            <v>ERM-102-12: Value-at-Risk:  Evolution, Deficiencies, and Alternatives (LO 5)</v>
          </cell>
        </row>
        <row r="200">
          <cell r="B200" t="str">
            <v>ERM-103-12: Basel Committee - Developments in Modelling Risk Aggregation, pages 72-89 (Excluding Section G.2) (LO 5)</v>
          </cell>
        </row>
        <row r="201">
          <cell r="B201" t="str">
            <v>ERM-104-12: Study Note on Parameter Risk, Venter and Sahasrabuddhe (Except Section 3) (LO 5)</v>
          </cell>
        </row>
        <row r="202">
          <cell r="B202" t="str">
            <v>ERM-106-12: Economic Capital-Practical Considerations-Milliman (LO 5)</v>
          </cell>
        </row>
        <row r="203">
          <cell r="B203" t="str">
            <v>ERM-107-12: Strategic Risk Management Practice, Anderson and Schroder, 2010 Ch. 7  Strategic Risk Analysis (LO 5)</v>
          </cell>
        </row>
        <row r="204">
          <cell r="B204" t="str">
            <v>ERM-110-12: Derivatives: Practice and Principles, Recommendations 9-24 and Section III (LO 5)</v>
          </cell>
        </row>
        <row r="205">
          <cell r="B205" t="str">
            <v>ERM-112-12: Revisiting the Role of Insurance Company ALM within a Risk Management Framework (LO 5)</v>
          </cell>
        </row>
        <row r="206">
          <cell r="B206" t="str">
            <v>ERM-115-13: Creating an Understanding of Special Purpose Vehicles, PWC (LO 5)</v>
          </cell>
        </row>
        <row r="207">
          <cell r="B207" t="str">
            <v>ERM-119-14: Aggregation of risks and Allocation of Capital (Sections 4-7 Excluding 6.3) (LO 5)</v>
          </cell>
        </row>
        <row r="208">
          <cell r="B208" t="str">
            <v>ERM-120-14: IAA Note on Stress Testing and Scenario Analysis (pp. 1-6 and 14-17 and 19-25) (LO 5)</v>
          </cell>
        </row>
        <row r="209">
          <cell r="B209" t="str">
            <v>ERM-122-14: Chapter 1 of Captives and the Management of Risk, Kate Westover (LO 5)</v>
          </cell>
        </row>
        <row r="210">
          <cell r="B210" t="str">
            <v>ERM-124-15: Counterparty Credit Risk, First Edition, Jon Gregory, Chapter 2: Defining Counterparty Credit Risk (LO 5)</v>
          </cell>
        </row>
        <row r="211">
          <cell r="B211" t="str">
            <v>ERM-128-17: The Breadth and Scope of the Global Reinsurance Market and the Critical Role Such Market Plays in Supporting Insurance in the United States, Ch. III, IV, and VI (LO 5)</v>
          </cell>
        </row>
        <row r="212">
          <cell r="B212" t="str">
            <v>ERM-129-18: AAA PBR Checklist - Assumptions Setting (Section C) (LO 5)</v>
          </cell>
        </row>
        <row r="213">
          <cell r="B213" t="str">
            <v>ERM-130-18: AAA Model Governance Practice Note  (LO 5)</v>
          </cell>
        </row>
        <row r="214">
          <cell r="B214" t="str">
            <v>ERM-131-18: Leveraging COSO Across The Three Lines Of Defenses (LO 5)</v>
          </cell>
        </row>
        <row r="215">
          <cell r="B215" t="str">
            <v>ERM-702-12: IAA Note on ERM for Capital and Solvency Purposes in the Insurance Industry, Pages 9–38 (LO 5)</v>
          </cell>
        </row>
        <row r="216">
          <cell r="B216" t="str">
            <v>Financial Enterprise Risk Management, Sweeting, 2011, Ch. 8  Risk Identification (LO 5)</v>
          </cell>
        </row>
        <row r="217">
          <cell r="B217" t="str">
            <v>Financial Enterprise Risk Management, Sweeting, 2011, Ch. 14  Quantifying Particular Risks (LO 5)</v>
          </cell>
        </row>
        <row r="218">
          <cell r="B218" t="str">
            <v>Financial Enterprise Risk Management, Sweeting, 2011 Ch. 16  Responses to Risk (LO 5)</v>
          </cell>
        </row>
        <row r="219">
          <cell r="B219" t="str">
            <v>Group Insurance Chapter 39 Risk Based Capital Formulas  (LO 5)</v>
          </cell>
        </row>
        <row r="220">
          <cell r="B220" t="str">
            <v>IAA Risk Book - Chapter 13 (LO 5)</v>
          </cell>
        </row>
        <row r="221">
          <cell r="B221" t="str">
            <v>Internal Controls Toolkit by Christine H. Doxey, Chapter 1 pp.11-17, 27-35 (LO 5)</v>
          </cell>
        </row>
        <row r="222">
          <cell r="B222" t="str">
            <v>Managing Investment Portfolios, Maginn, John L. &amp; Tuttle, Donald L., 3rd Edition, 2007  Ch. 9: Risk Management (section 5) (LO 5)</v>
          </cell>
        </row>
        <row r="223">
          <cell r="B223" t="str">
            <v>Managing liquidity risk:Industry practices and recommendations for CROs (excluding section 4)  (LO 5)</v>
          </cell>
        </row>
        <row r="224">
          <cell r="B224" t="str">
            <v>National Risk Management A Practical ERM Approach for Federal Governments (Page 11-22) (LO 5)</v>
          </cell>
        </row>
        <row r="225">
          <cell r="B225" t="str">
            <v>ORSA and the Regulator by American Accademy of Actuaries (LO 5)</v>
          </cell>
        </row>
        <row r="226">
          <cell r="B226" t="str">
            <v>Parameter Uncertainty (LO 5)</v>
          </cell>
        </row>
        <row r="227">
          <cell r="B227" t="str">
            <v>Quantitative Enterprise Risk Management by Mary Hardy, Chapter 6: Extreme Value Theory (LO 5)</v>
          </cell>
        </row>
        <row r="228">
          <cell r="B228" t="str">
            <v>Quantitative Enterprise Risk Management by Mary Hardy, Chapter 7: Copulas (LO 5)</v>
          </cell>
        </row>
        <row r="229">
          <cell r="B229" t="str">
            <v>Residual Risk Acceptance: An Advocacy Guidance Note  (September 2016) (excluding section 7) (LO 5)</v>
          </cell>
        </row>
        <row r="230">
          <cell r="B230" t="str">
            <v>Risk Adjustments for Insurance Contracts under IFRS 17: Chapter 3: Risk Adjustment Techniques &amp; Chapter 7: Valudation Of Risk Adjustments (LO 5)</v>
          </cell>
        </row>
        <row r="231">
          <cell r="B231" t="str">
            <v>Risk Appetite: Linkage with Strategic Planning Report  (LO 5)</v>
          </cell>
        </row>
        <row r="232">
          <cell r="B232" t="str">
            <v>Risk Management and the Rating Process for Insurance Companies  by A.M. Best (LO 5)</v>
          </cell>
        </row>
        <row r="233">
          <cell r="B233" t="str">
            <v>SOA Monograph- A New Approach to Managing Operational Risk -Chapter 8 (LO 5)</v>
          </cell>
        </row>
        <row r="234">
          <cell r="B234" t="str">
            <v>Value-at- Risk, Third Edition, The New Benchmark for Managing Financial Risk,  Jorion Ch. 7  Portfolio Risk: Analytical Methods (LO 5)</v>
          </cell>
        </row>
        <row r="235">
          <cell r="B235" t="str">
            <v>Value-at- Risk, Third Edition, The New Benchmark for Managing Financial Risk,  Jorion Ch. 9  Forecasting Risk and Correlations (LO 5)</v>
          </cell>
        </row>
        <row r="236">
          <cell r="B236" t="str">
            <v>Value-at- Risk, Third Edition, The New Benchmark for Managing Financial Risk,  Jorion Ch. 12  Monte Carlo Methods (LO 5)</v>
          </cell>
        </row>
        <row r="237">
          <cell r="B237" t="str">
            <v>Value-at- Risk, Third Edition, The New Benchmark for Managing Financial Risk,  Jorion Ch. 13  Liquidity Risk (Except section 13.4) (LO 5)</v>
          </cell>
        </row>
        <row r="238">
          <cell r="B238" t="str">
            <v>Value-at- Risk, Third Edition, The New Benchmark for Managing Financial Risk,  Jorion Ch. 18  Credit Risk Management (LO 5)</v>
          </cell>
        </row>
        <row r="239">
          <cell r="B239" t="str">
            <v>ERM-123-14: S&amp;P Enterprise Risk Management Criteria, paragraphs 72-85 (GC)</v>
          </cell>
        </row>
        <row r="240">
          <cell r="B240" t="str">
            <v>ERM-414-17: A Tale of Two Formulas (GC)</v>
          </cell>
        </row>
        <row r="241">
          <cell r="B241" t="str">
            <v>ERM-723-20: Issues Paper on Climate Change Risks to the Insurance Sector, sections 2, 3 &amp; 4, Annex A1.1, A1.2 &amp; A1.3 (GI)</v>
          </cell>
        </row>
        <row r="242">
          <cell r="B242" t="str">
            <v>ERM-811-15: Agency Theory And Asymmetric Information (GC)</v>
          </cell>
        </row>
        <row r="243">
          <cell r="B243" t="str">
            <v>ERM-812-15: Valuation for Mergers and Acquisitions, Ch. 1 (GC)</v>
          </cell>
        </row>
        <row r="244">
          <cell r="B244" t="str">
            <v>ERM-813-15: Financial Strucutre, Capital Structure (Capitalization), and Leverage Explained (GC)</v>
          </cell>
        </row>
        <row r="245">
          <cell r="B245" t="str">
            <v>ERM-814-15: Cognitive Bias and their Implications on the Financial Market (GC)</v>
          </cell>
        </row>
        <row r="246">
          <cell r="B246" t="str">
            <v>ERM-817-17: Speech by SEC Staff: The Role of Compliance and Ethics in Risk Management (GC)</v>
          </cell>
        </row>
        <row r="247">
          <cell r="B247" t="str">
            <v>ERM-819-19: Exchange Rate Risk Measurement and Management (GC)</v>
          </cell>
        </row>
        <row r="248">
          <cell r="B248" t="str">
            <v>ERM-820-19: CRO Forum Concept Paper on a proposed categorisation methodology of cyber risk (GC)</v>
          </cell>
        </row>
        <row r="249">
          <cell r="B249" t="str">
            <v>ERM-821-20: Understanding Internal Controls, pp. 9-18 (GC)</v>
          </cell>
        </row>
        <row r="250">
          <cell r="B250" t="str">
            <v>ERM-822-20: Non-Financial Risk Convergence and Integration (GC)</v>
          </cell>
        </row>
        <row r="251">
          <cell r="B251" t="str">
            <v>Incentive Compensation/Risk Management – Integration Incentive Alignment and Risk Mitigation (GC)</v>
          </cell>
        </row>
        <row r="252">
          <cell r="B252" t="str">
            <v>A New Approach for Managing Operational Risk, sections 5-7, 9 &amp; 10 (GC)</v>
          </cell>
        </row>
        <row r="253">
          <cell r="B253" t="str">
            <v>Regulatory Risk and North American Insurance Organizations (sections 6.1-6.14 and section 7) (GC)</v>
          </cell>
        </row>
        <row r="254">
          <cell r="B254" t="str">
            <v>Risk Aggregation and Diversification, excluding Appendices (GC)</v>
          </cell>
        </row>
        <row r="255">
          <cell r="B255" t="str">
            <v>Integration of Risk Management Into Strategic Planning (GC)</v>
          </cell>
        </row>
        <row r="256">
          <cell r="B256" t="str">
            <v>Group Insurance, Skwire, 7th Edition, Chapter 42 Enterprise Risk Management for Group Health Insurers (GH)</v>
          </cell>
        </row>
        <row r="257">
          <cell r="B257" t="str">
            <v>ERM-123-14: S&amp;P Enterprise Risk Management Criteria (#72-73, 82-85) (GH)</v>
          </cell>
        </row>
        <row r="258">
          <cell r="B258" t="str">
            <v>ERM-513-13: Extending the Insurance ERM Criteria to the Health Insurance Sector (GH)</v>
          </cell>
        </row>
        <row r="259">
          <cell r="B259" t="str">
            <v>ERM-517-15: The Cost of Waiting, Nov/Dec 2014 Contingencies (GH)</v>
          </cell>
        </row>
        <row r="260">
          <cell r="B260" t="str">
            <v>ERM-518-19: NAIC Own Risk and Solvency Assessment (ORSA) Guidance Manual (GH)</v>
          </cell>
        </row>
        <row r="261">
          <cell r="B261" t="str">
            <v>ERM-521-17: Risk Transfer Formula for Individual and Small Group Markets Under the Affordable Care Act (GH)</v>
          </cell>
        </row>
        <row r="262">
          <cell r="B262" t="str">
            <v>ERM-522-17: Risk Selection Threatens Quality of Care for Certain Patients: Lessons from Europe's Health Insurance Exchanges (GH)</v>
          </cell>
        </row>
        <row r="263">
          <cell r="B263" t="str">
            <v>ERM-523-18: Why are so many co-ops failing? (GH)</v>
          </cell>
        </row>
        <row r="264">
          <cell r="B264" t="str">
            <v>ERM-524-18: Life, Health and Annuity Reinsurance (GH)</v>
          </cell>
        </row>
        <row r="265">
          <cell r="B265" t="str">
            <v>ERM-526-19: The Risks of Pricing New Insurance Products: The Case of Long-Term Care (GH)</v>
          </cell>
        </row>
        <row r="266">
          <cell r="B266" t="str">
            <v>ERM-527-20: Top Health Industry Issues of 2019: The New Health Economy Comes of Age (GH)</v>
          </cell>
        </row>
        <row r="267">
          <cell r="B267" t="str">
            <v>ERM-528-20: Assessing the Health-Care Risk: The Clinical-VaR, a Key Indicator for Sound Management (GH)</v>
          </cell>
        </row>
        <row r="268">
          <cell r="B268" t="str">
            <v>ERM-529-20: RBC Calculation Examples (GH)</v>
          </cell>
        </row>
        <row r="269">
          <cell r="B269" t="str">
            <v>ERM-530-20: Model Risk: Modeling ACO Gains and Losses (excluding Appendix) (GH)</v>
          </cell>
        </row>
        <row r="270">
          <cell r="B270" t="str">
            <v>ASOP 46: Risk Evaluation in Enterprise Risk Management (GH)</v>
          </cell>
        </row>
        <row r="271">
          <cell r="B271" t="str">
            <v>ASOP 47: Risk Treatment in Enterprise Risk Management (GH)</v>
          </cell>
        </row>
        <row r="272">
          <cell r="B272" t="str">
            <v>Risk &amp; Mitigation for Health Insurance Companies (GH)</v>
          </cell>
        </row>
        <row r="273">
          <cell r="B273" t="str">
            <v>Time to Update your Trend Process?, Health Watch (GH)</v>
          </cell>
        </row>
        <row r="274">
          <cell r="B274" t="str">
            <v>Large Group Medical Insurance Reserves, Liabilities, and Actuarial Assets, AAA Public Policy Practice Note (GH)</v>
          </cell>
        </row>
        <row r="275">
          <cell r="B275" t="str">
            <v>ERM-123-14: S&amp;P Enterprise Risk Management Criteria, paragraphs 74-81 (GI)</v>
          </cell>
        </row>
        <row r="276">
          <cell r="B276" t="str">
            <v>ERM-708-13: Natural Catastrophe Loss Modeling (GI)</v>
          </cell>
        </row>
        <row r="277">
          <cell r="B277" t="str">
            <v>ERM-710-14: Allocation of Capital in the Insurance Industry (GI)</v>
          </cell>
        </row>
        <row r="278">
          <cell r="B278" t="str">
            <v>ERM-711-16:  Risk Appetite for a General Insurance Undertaking (excluding Appendices) (GI)</v>
          </cell>
        </row>
        <row r="279">
          <cell r="B279" t="str">
            <v>ERM-712-16: Catastrophe Modeling: Guidance for Non-Catastrophe Modellers (GI)</v>
          </cell>
        </row>
        <row r="280">
          <cell r="B280" t="str">
            <v>ERM-714-18: U.S. Property-Casualty: Underwriting Cycle Modeling and Risk Benchmarks, Section 2, pp 92-103</v>
          </cell>
        </row>
        <row r="281">
          <cell r="B281" t="str">
            <v>ERM-718-19: Why Insurers Fail (GI)</v>
          </cell>
        </row>
        <row r="282">
          <cell r="B282" t="str">
            <v>ERM-719-19: Top 10 Trends in Property and Casualty Insurance (GI)</v>
          </cell>
        </row>
        <row r="283">
          <cell r="B283" t="str">
            <v>ERM-721-20: Understanding BCAR for U.S. Property/Casualty Insurers (excluding Appendices) (GI)</v>
          </cell>
        </row>
        <row r="284">
          <cell r="B284" t="str">
            <v>ERM-722-20: Cyber: Getting to Grips with a Complex Risk, pp. 8-16 (GI)</v>
          </cell>
        </row>
        <row r="285">
          <cell r="B285" t="str">
            <v>ERM-723-20: Issues Paper on Climate Change Risks to the Insurance Sector, sections 2, 3 &amp; 4, Annex A1.1, A1.2 &amp; A1.3 (GI)</v>
          </cell>
        </row>
        <row r="286">
          <cell r="B286" t="str">
            <v>CIA Research Paper on Quantification of Variability in P&amp;C Liabilities (GI)</v>
          </cell>
        </row>
        <row r="287">
          <cell r="B287" t="str">
            <v>Risk-Adjusted Performance Measurement for P&amp;C Insurers, CAS (excluding Appendix B) (GI)</v>
          </cell>
        </row>
        <row r="288">
          <cell r="B288" t="str">
            <v>ERM-123-14: S&amp;P Enterprise Risk Management Criteria (#72-73) (ILA)</v>
          </cell>
        </row>
        <row r="289">
          <cell r="B289" t="str">
            <v>ERM-331-17: Quantifying the Mortality-Longevity Offset (ILA)</v>
          </cell>
        </row>
        <row r="290">
          <cell r="B290" t="str">
            <v>ERM-401-12: Mapping of Life Insurance Risks (ILA)</v>
          </cell>
        </row>
        <row r="291">
          <cell r="B291" t="str">
            <v>ERM-405-14: Secondary Guarantee Universal Life - Practical Considerations (excluding sections 1, 2, and 7) (ILA)</v>
          </cell>
        </row>
        <row r="292">
          <cell r="B292" t="str">
            <v>ERM-408-14: The Captive Triangle: Where Life Insurers' Reserve and Capital Requirements Disappear (pp. 1-11) (ILA)</v>
          </cell>
        </row>
        <row r="293">
          <cell r="B293" t="str">
            <v>ERM-409-14: A Brief Primer on Financial Reinsurance (ILA)</v>
          </cell>
        </row>
        <row r="294">
          <cell r="B294" t="str">
            <v>ERM-410-14: Coinsurance and its Variants (ILA)</v>
          </cell>
        </row>
        <row r="295">
          <cell r="B295" t="str">
            <v>ERM-412-17: Surrenders in the Life Insurance Industry, Geneva Assoc (through Section 4) (ILA)</v>
          </cell>
        </row>
        <row r="296">
          <cell r="B296" t="str">
            <v>ERM-413-17: Hedging Life Insurance / Annuity Guarantees -- paper to be written (ILA)</v>
          </cell>
        </row>
        <row r="297">
          <cell r="B297" t="str">
            <v>ERM-414-17: A Tale of Two Formulas (ILA)</v>
          </cell>
        </row>
        <row r="298">
          <cell r="B298" t="str">
            <v>ERM-415-17: Strategic Risk Management in Insurance: Navigating the Rough Waters Ahead, Deloitte (ILA)</v>
          </cell>
        </row>
        <row r="299">
          <cell r="B299" t="str">
            <v>ERM-418-19: Low Interest Rates and the Implications on Life Insurers (ILA)</v>
          </cell>
        </row>
        <row r="300">
          <cell r="B300" t="str">
            <v>ERM-420-20: Variable Annuity Volatility Management: An Era of Risk Control, pp 1-27 (ILA)</v>
          </cell>
        </row>
        <row r="301">
          <cell r="B301" t="str">
            <v>ERM-421-20: The Specter of Antiselection (ILA)</v>
          </cell>
        </row>
        <row r="302">
          <cell r="B302" t="str">
            <v>ERM-422-20: Mortality Improvement: Understanding the Past and Framing the Future</v>
          </cell>
        </row>
        <row r="303">
          <cell r="B303" t="str">
            <v>Life Insurance for the Digital Age: An End-to-End View (ILA)</v>
          </cell>
        </row>
        <row r="304">
          <cell r="B304" t="str">
            <v>How Fair Value Measurement Changes Risk Management Behavior in the Insurance Industry (ILA)</v>
          </cell>
        </row>
        <row r="305">
          <cell r="B305" t="str">
            <v>Modeling of Policyholder Behavior for Life Insurance and Annuity Products, pp 7-15 &amp; 68-80 (ILA)</v>
          </cell>
        </row>
        <row r="306">
          <cell r="B306" t="str">
            <v>Hybrid Annuities: A Growth Story (ILA)</v>
          </cell>
        </row>
        <row r="307">
          <cell r="B307" t="str">
            <v>Value at Risk, Jorion, Chapter 8, Multivariate Models (INV)</v>
          </cell>
        </row>
        <row r="308">
          <cell r="B308" t="str">
            <v>Value at Risk, Jorion, Chapter 11, VAR Mapping (INV)</v>
          </cell>
        </row>
        <row r="309">
          <cell r="B309" t="str">
            <v>Value at Risk, Jorion, Chapter 17, VAR and Risk Budgeting in Investment Management (excluding 17.3 and 17.4) (INV)</v>
          </cell>
        </row>
        <row r="310">
          <cell r="B310" t="str">
            <v>The Top Ten Operational Risks: A Survival Guide for Investment Management Firms and Hedge Funds (INV)</v>
          </cell>
        </row>
        <row r="311">
          <cell r="B311" t="str">
            <v>ERM-330-17: Barton Waring Liability-Relative Investing I (INV)</v>
          </cell>
        </row>
        <row r="312">
          <cell r="B312" t="str">
            <v>ERM-613-17: Managing Investment Portfolios, Maginn and Tuttle 3rd Edition, Chapter 6, Sections 4-5 only (INV)</v>
          </cell>
        </row>
        <row r="313">
          <cell r="B313" t="str">
            <v>ERM-615-19: The devil is in the tails: actuarial mathematics and the subprime mortgage crisis (INV)</v>
          </cell>
        </row>
        <row r="314">
          <cell r="B314" t="str">
            <v>ERM-616-19: Replicating Portfolios, Milliman Research Report, pp 2-27 (INV)</v>
          </cell>
        </row>
        <row r="315">
          <cell r="B315" t="str">
            <v>ERM-617-19: Chapter 17 (pp 365-377) of Options, Futures, and Other Derivatives (INV)</v>
          </cell>
        </row>
        <row r="316">
          <cell r="B316" t="str">
            <v>ERM-617-19: Chapter 19 (pp 397-425) of Options, Futures, and Other Derivatives (INV)</v>
          </cell>
        </row>
        <row r="317">
          <cell r="B317" t="str">
            <v>ERM-617-19: Chapter 29 (pp 670-686) of Options, Futures, and Other Derivatives (INV)</v>
          </cell>
        </row>
        <row r="318">
          <cell r="B318" t="str">
            <v>ERM-618-20: Chapter 9, section 6 of Managing Investment Portfolios (INV)</v>
          </cell>
        </row>
        <row r="319">
          <cell r="B319" t="str">
            <v>ERM-619-20: Correlation: Pitfalls and Alternatives</v>
          </cell>
        </row>
        <row r="320">
          <cell r="B320" t="str">
            <v>ERM-321-14: LDI Evolution:  Implementing Dynamic Asset Allocation Strategies that Respond to Changes in Funded Status (RET)</v>
          </cell>
        </row>
        <row r="321">
          <cell r="B321" t="str">
            <v>ERM-327-17: Pension Funding Strategy (Aon) (RET)</v>
          </cell>
        </row>
        <row r="322">
          <cell r="B322" t="str">
            <v>ERM-330-17: Liability Relative Investing I (RET)</v>
          </cell>
        </row>
        <row r="323">
          <cell r="B323" t="str">
            <v>ERM-332-20: Longevity Risk Management (RET)</v>
          </cell>
        </row>
        <row r="324">
          <cell r="B324" t="str">
            <v>ASOP 51:  Assessment and Disclosure of Risk Associated with Measuring Pension Obligations and Determinging Pension Plan Contributions (RET)</v>
          </cell>
        </row>
        <row r="325">
          <cell r="B325" t="str">
            <v>Pension Risk Transfer, pp 1-7, 11-46 (RET)</v>
          </cell>
        </row>
        <row r="326">
          <cell r="B326" t="str">
            <v>Corporate Pension Risk Management and Corporate Finance: Bridging the Gap between Theory and Practice in Pension Risk Management (RET)</v>
          </cell>
        </row>
        <row r="327">
          <cell r="B327" t="str">
            <v>Embedded Options in Pension Plans, pp 6-10, 28-60 (RET)</v>
          </cell>
        </row>
        <row r="330">
          <cell r="A330" t="str">
            <v>LO_1 A</v>
          </cell>
        </row>
        <row r="331">
          <cell r="A331" t="str">
            <v>LO_1 B</v>
          </cell>
          <cell r="C331" t="str">
            <v>Retrieval</v>
          </cell>
        </row>
        <row r="332">
          <cell r="A332" t="str">
            <v>LO_1 C</v>
          </cell>
          <cell r="C332" t="str">
            <v>Comprehension</v>
          </cell>
        </row>
        <row r="333">
          <cell r="A333" t="str">
            <v>LO_2 A</v>
          </cell>
          <cell r="C333" t="str">
            <v>Analysis</v>
          </cell>
        </row>
        <row r="334">
          <cell r="A334" t="str">
            <v>LO_2 B</v>
          </cell>
          <cell r="C334" t="str">
            <v>Knowledge Utilization</v>
          </cell>
        </row>
        <row r="335">
          <cell r="A335" t="str">
            <v>LO_2 C</v>
          </cell>
        </row>
        <row r="336">
          <cell r="A336" t="str">
            <v>LO_2 D</v>
          </cell>
        </row>
        <row r="337">
          <cell r="A337" t="str">
            <v>LO_2 E</v>
          </cell>
        </row>
        <row r="338">
          <cell r="A338" t="str">
            <v>LO_2 F</v>
          </cell>
          <cell r="B338" t="str">
            <v>Look for different wording that conveys the same thing</v>
          </cell>
        </row>
        <row r="339">
          <cell r="A339" t="str">
            <v>LO_2 G</v>
          </cell>
          <cell r="B339" t="str">
            <v>Other relevant points with coherent explanation that are not re-wording the above -- max 1 point (still subject to maximums indicated above)</v>
          </cell>
        </row>
        <row r="340">
          <cell r="A340" t="str">
            <v>LO_2 H</v>
          </cell>
          <cell r="B340" t="str">
            <v>If key words are listed, but no explanation is given, 0 points</v>
          </cell>
        </row>
        <row r="341">
          <cell r="A341" t="str">
            <v>LO_3 A</v>
          </cell>
          <cell r="B341" t="str">
            <v>If the explanation is rushed or difficult to follow, assess whether the candidate appears to understand the issue from what they have written</v>
          </cell>
        </row>
        <row r="342">
          <cell r="A342" t="str">
            <v>LO_3 B</v>
          </cell>
          <cell r="B342" t="str">
            <v>Avoid double counting two ways of saying the same thing.</v>
          </cell>
        </row>
        <row r="343">
          <cell r="A343" t="str">
            <v>LO_3 C</v>
          </cell>
          <cell r="B343" t="str">
            <v>If two items are combined in a single bullet, award 2 points if the explanations are adequate</v>
          </cell>
        </row>
        <row r="344">
          <cell r="A344" t="str">
            <v>LO_3 D</v>
          </cell>
          <cell r="B344" t="str">
            <v>If one item is spread over several bullets, award 1 point.</v>
          </cell>
        </row>
        <row r="345">
          <cell r="A345" t="str">
            <v>LO_4 A</v>
          </cell>
          <cell r="B345" t="str">
            <v>Calculation: Candidates who get the right answer, with a reasonably clear process, award full credit.</v>
          </cell>
        </row>
        <row r="346">
          <cell r="A346" t="str">
            <v>LO_4 B</v>
          </cell>
          <cell r="B346" t="str">
            <v>Calculation: Candidates who get the right answer but lack clarity should receive substantial credit</v>
          </cell>
        </row>
        <row r="347">
          <cell r="A347" t="str">
            <v>LO_4 C</v>
          </cell>
          <cell r="B347" t="str">
            <v>Calculation: Candidates who get the wrong answer should get partial credit for any correct elements that are substantive to the calculation</v>
          </cell>
        </row>
        <row r="348">
          <cell r="A348" t="str">
            <v>LO_4 D</v>
          </cell>
        </row>
        <row r="349">
          <cell r="A349" t="str">
            <v>LO_4 E</v>
          </cell>
        </row>
        <row r="350">
          <cell r="A350" t="str">
            <v>LO_4 F</v>
          </cell>
        </row>
        <row r="351">
          <cell r="A351" t="str">
            <v>LO_4 G</v>
          </cell>
        </row>
        <row r="352">
          <cell r="A352" t="str">
            <v>LO_4 H</v>
          </cell>
        </row>
        <row r="353">
          <cell r="A353" t="str">
            <v>LO_4 I</v>
          </cell>
        </row>
        <row r="354">
          <cell r="A354" t="str">
            <v>LO_4 J</v>
          </cell>
        </row>
        <row r="355">
          <cell r="A355" t="str">
            <v>LO_4 K</v>
          </cell>
        </row>
        <row r="356">
          <cell r="A356" t="str">
            <v>LO_5 A</v>
          </cell>
        </row>
        <row r="357">
          <cell r="A357" t="str">
            <v>LO_5 B</v>
          </cell>
        </row>
        <row r="358">
          <cell r="A358" t="str">
            <v>LO_5 C</v>
          </cell>
        </row>
        <row r="359">
          <cell r="A359" t="str">
            <v>LO_5 D</v>
          </cell>
        </row>
        <row r="360">
          <cell r="A360" t="str">
            <v>LO_5 E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55FF7-85AD-4182-954F-EE5D4FDDE7CD}">
  <dimension ref="A1:O53"/>
  <sheetViews>
    <sheetView tabSelected="1" zoomScaleNormal="100" workbookViewId="0"/>
  </sheetViews>
  <sheetFormatPr defaultColWidth="9.140625" defaultRowHeight="15" x14ac:dyDescent="0.25"/>
  <cols>
    <col min="1" max="1" width="32.7109375" style="36" customWidth="1"/>
    <col min="2" max="2" width="23.28515625" style="36" customWidth="1"/>
    <col min="3" max="3" width="17.7109375" style="36" customWidth="1"/>
    <col min="4" max="4" width="18" style="36" customWidth="1"/>
    <col min="5" max="6" width="18.5703125" style="36" customWidth="1"/>
    <col min="7" max="7" width="15.85546875" style="36" customWidth="1"/>
    <col min="8" max="8" width="15.7109375" style="36" customWidth="1"/>
    <col min="9" max="16384" width="9.140625" style="36"/>
  </cols>
  <sheetData>
    <row r="1" spans="1:3" ht="15.6" x14ac:dyDescent="0.3">
      <c r="A1" s="94" t="s">
        <v>0</v>
      </c>
    </row>
    <row r="3" spans="1:3" ht="13.9" x14ac:dyDescent="0.25">
      <c r="A3" s="93" t="s">
        <v>128</v>
      </c>
    </row>
    <row r="4" spans="1:3" ht="13.9" x14ac:dyDescent="0.25">
      <c r="A4" s="93"/>
    </row>
    <row r="5" spans="1:3" ht="13.9" x14ac:dyDescent="0.25">
      <c r="A5" s="93" t="s">
        <v>107</v>
      </c>
      <c r="B5" s="36" t="s">
        <v>127</v>
      </c>
    </row>
    <row r="6" spans="1:3" ht="13.9" x14ac:dyDescent="0.25">
      <c r="A6" s="93" t="s">
        <v>105</v>
      </c>
      <c r="B6" s="36" t="s">
        <v>126</v>
      </c>
    </row>
    <row r="7" spans="1:3" ht="14.45" thickBot="1" x14ac:dyDescent="0.3"/>
    <row r="8" spans="1:3" ht="14.45" thickBot="1" x14ac:dyDescent="0.3">
      <c r="A8" s="92"/>
      <c r="B8" s="91" t="s">
        <v>112</v>
      </c>
      <c r="C8" s="91" t="s">
        <v>111</v>
      </c>
    </row>
    <row r="9" spans="1:3" ht="13.9" x14ac:dyDescent="0.25">
      <c r="A9" s="90" t="s">
        <v>125</v>
      </c>
      <c r="B9" s="89">
        <v>0.5</v>
      </c>
      <c r="C9" s="88">
        <v>0.5</v>
      </c>
    </row>
    <row r="10" spans="1:3" ht="13.9" x14ac:dyDescent="0.25">
      <c r="A10" s="83" t="s">
        <v>124</v>
      </c>
      <c r="B10" s="87">
        <v>1</v>
      </c>
      <c r="C10" s="86">
        <v>3</v>
      </c>
    </row>
    <row r="11" spans="1:3" ht="13.9" x14ac:dyDescent="0.25">
      <c r="A11" s="83" t="s">
        <v>123</v>
      </c>
      <c r="B11" s="82">
        <v>0.02</v>
      </c>
      <c r="C11" s="81">
        <v>0.03</v>
      </c>
    </row>
    <row r="12" spans="1:3" ht="13.9" x14ac:dyDescent="0.25">
      <c r="A12" s="83" t="s">
        <v>122</v>
      </c>
      <c r="B12" s="85">
        <v>1005</v>
      </c>
      <c r="C12" s="84">
        <v>986</v>
      </c>
    </row>
    <row r="13" spans="1:3" ht="13.9" x14ac:dyDescent="0.25">
      <c r="A13" s="83" t="s">
        <v>121</v>
      </c>
      <c r="B13" s="82">
        <v>1.4999999999999999E-2</v>
      </c>
      <c r="C13" s="81">
        <v>3.5000000000000003E-2</v>
      </c>
    </row>
    <row r="14" spans="1:3" ht="14.45" thickBot="1" x14ac:dyDescent="0.3">
      <c r="A14" s="80" t="s">
        <v>120</v>
      </c>
      <c r="B14" s="79">
        <v>1000</v>
      </c>
      <c r="C14" s="78">
        <v>1000</v>
      </c>
    </row>
    <row r="15" spans="1:3" ht="14.45" thickBot="1" x14ac:dyDescent="0.3"/>
    <row r="16" spans="1:3" ht="16.149999999999999" thickBot="1" x14ac:dyDescent="0.3">
      <c r="A16" s="77" t="s">
        <v>119</v>
      </c>
      <c r="B16" s="76" t="s">
        <v>118</v>
      </c>
      <c r="C16" s="75" t="s">
        <v>117</v>
      </c>
    </row>
    <row r="17" spans="1:8" ht="81.75" customHeight="1" x14ac:dyDescent="0.3">
      <c r="A17" s="74"/>
      <c r="B17" s="73" t="s">
        <v>116</v>
      </c>
      <c r="C17" s="72" t="s">
        <v>115</v>
      </c>
    </row>
    <row r="18" spans="1:8" ht="81.75" customHeight="1" thickBot="1" x14ac:dyDescent="0.35">
      <c r="A18" s="71"/>
      <c r="B18" s="70" t="s">
        <v>114</v>
      </c>
      <c r="C18" s="69">
        <v>94.108000000000004</v>
      </c>
    </row>
    <row r="20" spans="1:8" ht="15.75" thickBot="1" x14ac:dyDescent="0.3">
      <c r="A20" s="61" t="s">
        <v>113</v>
      </c>
      <c r="B20" s="60"/>
    </row>
    <row r="21" spans="1:8" ht="15.75" thickBot="1" x14ac:dyDescent="0.3">
      <c r="A21" s="61"/>
      <c r="B21" s="68" t="s">
        <v>112</v>
      </c>
      <c r="C21" s="68" t="s">
        <v>111</v>
      </c>
      <c r="D21" s="68" t="s">
        <v>110</v>
      </c>
    </row>
    <row r="22" spans="1:8" x14ac:dyDescent="0.25">
      <c r="A22" s="60" t="s">
        <v>109</v>
      </c>
      <c r="B22" s="67">
        <f>E34*G34/($B$12*(1+$B$13))</f>
        <v>0.9851492374329186</v>
      </c>
      <c r="C22" s="66">
        <f>SUMPRODUCT(E40:E42,G40:G42)/($C$12*(1+C13))</f>
        <v>2.8142782626162903</v>
      </c>
      <c r="D22" s="65">
        <f>AVERAGE(B22:C22)</f>
        <v>1.8997137500246044</v>
      </c>
      <c r="E22" s="36" t="s">
        <v>107</v>
      </c>
    </row>
    <row r="23" spans="1:8" ht="15.75" thickBot="1" x14ac:dyDescent="0.3">
      <c r="A23" s="60" t="s">
        <v>108</v>
      </c>
      <c r="B23" s="64">
        <f>(F34/(1+$B$13)^(3))/$B$12</f>
        <v>1.9411807634146181</v>
      </c>
      <c r="C23" s="63">
        <f>SUMPRODUCT(F40:F42,H40:H42)/$C$12</f>
        <v>10.768523839449475</v>
      </c>
      <c r="D23" s="62">
        <f>AVERAGE(B23:C23)</f>
        <v>6.3548523014320466</v>
      </c>
      <c r="E23" s="36" t="s">
        <v>107</v>
      </c>
    </row>
    <row r="24" spans="1:8" ht="15.75" thickBot="1" x14ac:dyDescent="0.3">
      <c r="A24" s="61"/>
      <c r="B24" s="60"/>
    </row>
    <row r="25" spans="1:8" ht="15.75" thickBot="1" x14ac:dyDescent="0.3">
      <c r="A25" s="36" t="s">
        <v>106</v>
      </c>
      <c r="D25" s="59">
        <f>ABS(B53/C18)</f>
        <v>200.0002612955912</v>
      </c>
      <c r="E25" s="36" t="s">
        <v>105</v>
      </c>
    </row>
    <row r="27" spans="1:8" s="58" customFormat="1" x14ac:dyDescent="0.25"/>
    <row r="28" spans="1:8" x14ac:dyDescent="0.25">
      <c r="A28" s="57"/>
      <c r="B28" s="57"/>
      <c r="C28" s="57"/>
      <c r="D28" s="57"/>
      <c r="E28" s="57"/>
      <c r="F28" s="57"/>
      <c r="G28" s="57"/>
      <c r="H28" s="57"/>
    </row>
    <row r="29" spans="1:8" s="37" customFormat="1" x14ac:dyDescent="0.25">
      <c r="A29" s="38" t="s">
        <v>104</v>
      </c>
      <c r="B29" s="38"/>
      <c r="C29" s="38"/>
      <c r="D29" s="38"/>
      <c r="E29" s="38"/>
      <c r="F29" s="38"/>
      <c r="G29" s="38"/>
      <c r="H29" s="38"/>
    </row>
    <row r="30" spans="1:8" s="37" customFormat="1" x14ac:dyDescent="0.25">
      <c r="A30" s="38"/>
      <c r="B30" s="38"/>
      <c r="C30" s="38"/>
      <c r="D30" s="38"/>
      <c r="E30" s="38"/>
      <c r="F30" s="38"/>
      <c r="G30" s="38"/>
      <c r="H30" s="38"/>
    </row>
    <row r="31" spans="1:8" s="37" customFormat="1" x14ac:dyDescent="0.25">
      <c r="A31" s="55" t="s">
        <v>103</v>
      </c>
      <c r="B31" s="38"/>
      <c r="C31" s="38"/>
      <c r="D31" s="38"/>
      <c r="E31" s="38"/>
      <c r="F31" s="38"/>
      <c r="G31" s="38"/>
      <c r="H31" s="38"/>
    </row>
    <row r="32" spans="1:8" s="37" customFormat="1" x14ac:dyDescent="0.25">
      <c r="A32" s="38"/>
      <c r="B32" s="38"/>
      <c r="C32" s="38"/>
      <c r="D32" s="38"/>
      <c r="E32" s="38"/>
      <c r="F32" s="38"/>
      <c r="G32" s="38"/>
      <c r="H32" s="38"/>
    </row>
    <row r="33" spans="1:15" s="37" customFormat="1" ht="43.5" x14ac:dyDescent="0.25">
      <c r="A33" s="54" t="s">
        <v>100</v>
      </c>
      <c r="B33" s="54" t="s">
        <v>99</v>
      </c>
      <c r="C33" s="54" t="s">
        <v>98</v>
      </c>
      <c r="D33" s="54" t="s">
        <v>97</v>
      </c>
      <c r="E33" s="53" t="s">
        <v>96</v>
      </c>
      <c r="F33" s="53" t="s">
        <v>95</v>
      </c>
      <c r="G33" s="53" t="s">
        <v>102</v>
      </c>
      <c r="H33" s="38"/>
    </row>
    <row r="34" spans="1:15" s="37" customFormat="1" x14ac:dyDescent="0.25">
      <c r="A34" s="50">
        <v>1</v>
      </c>
      <c r="B34" s="50">
        <f>B11*B14</f>
        <v>20</v>
      </c>
      <c r="C34" s="50">
        <f>B14</f>
        <v>1000</v>
      </c>
      <c r="D34" s="50">
        <f>B34+C34</f>
        <v>1020</v>
      </c>
      <c r="E34" s="50">
        <f>D34*A34</f>
        <v>1020</v>
      </c>
      <c r="F34" s="50">
        <f>($A34^2 + $A34)*D34</f>
        <v>2040</v>
      </c>
      <c r="G34" s="49">
        <f>1/(1+$B$13)^($A34)</f>
        <v>0.98522167487684742</v>
      </c>
      <c r="H34" s="38"/>
      <c r="I34" s="48"/>
      <c r="K34" s="47"/>
    </row>
    <row r="35" spans="1:15" s="37" customFormat="1" x14ac:dyDescent="0.25">
      <c r="A35" s="56"/>
      <c r="B35" s="38"/>
      <c r="C35" s="38"/>
      <c r="D35" s="38"/>
      <c r="E35" s="38"/>
      <c r="F35" s="38"/>
      <c r="G35" s="38"/>
      <c r="H35" s="38"/>
    </row>
    <row r="36" spans="1:15" s="37" customFormat="1" x14ac:dyDescent="0.25">
      <c r="A36" s="56"/>
      <c r="B36" s="38"/>
      <c r="C36" s="38"/>
      <c r="D36" s="38"/>
      <c r="E36" s="38"/>
      <c r="F36" s="38"/>
      <c r="G36" s="38"/>
      <c r="H36" s="38"/>
    </row>
    <row r="37" spans="1:15" s="37" customFormat="1" x14ac:dyDescent="0.25">
      <c r="A37" s="55" t="s">
        <v>101</v>
      </c>
      <c r="B37" s="38"/>
      <c r="C37" s="38"/>
      <c r="D37" s="38"/>
      <c r="E37" s="38"/>
      <c r="F37" s="38"/>
      <c r="G37" s="38"/>
      <c r="H37" s="38"/>
    </row>
    <row r="38" spans="1:15" s="37" customFormat="1" x14ac:dyDescent="0.25">
      <c r="A38" s="38"/>
      <c r="B38" s="38"/>
      <c r="C38" s="38"/>
      <c r="D38" s="38"/>
      <c r="E38" s="38"/>
      <c r="F38" s="38"/>
      <c r="G38" s="38"/>
      <c r="H38" s="38"/>
    </row>
    <row r="39" spans="1:15" s="37" customFormat="1" ht="43.5" x14ac:dyDescent="0.25">
      <c r="A39" s="54" t="s">
        <v>100</v>
      </c>
      <c r="B39" s="54" t="s">
        <v>99</v>
      </c>
      <c r="C39" s="54" t="s">
        <v>98</v>
      </c>
      <c r="D39" s="54" t="s">
        <v>97</v>
      </c>
      <c r="E39" s="53" t="s">
        <v>96</v>
      </c>
      <c r="F39" s="53" t="s">
        <v>95</v>
      </c>
      <c r="G39" s="53" t="s">
        <v>94</v>
      </c>
      <c r="H39" s="53" t="s">
        <v>93</v>
      </c>
    </row>
    <row r="40" spans="1:15" s="37" customFormat="1" x14ac:dyDescent="0.25">
      <c r="A40" s="50">
        <v>1</v>
      </c>
      <c r="B40" s="50">
        <f>$C$11*$C$14</f>
        <v>30</v>
      </c>
      <c r="C40" s="50"/>
      <c r="D40" s="50">
        <f>B40+C40</f>
        <v>30</v>
      </c>
      <c r="E40" s="50">
        <f>D40*$A40</f>
        <v>30</v>
      </c>
      <c r="F40" s="50">
        <f>($A40^2 + $A40)*D40</f>
        <v>60</v>
      </c>
      <c r="G40" s="49">
        <f>1/(1+$C$13)^($A40)</f>
        <v>0.96618357487922713</v>
      </c>
      <c r="H40" s="49">
        <f>(1+$C$13)^(-$A40-2)</f>
        <v>0.90194270566802237</v>
      </c>
      <c r="J40" s="48"/>
      <c r="L40" s="47"/>
      <c r="N40" s="52"/>
      <c r="O40" s="51"/>
    </row>
    <row r="41" spans="1:15" s="37" customFormat="1" x14ac:dyDescent="0.25">
      <c r="A41" s="50">
        <v>2</v>
      </c>
      <c r="B41" s="50">
        <f>$C$11*$C$14</f>
        <v>30</v>
      </c>
      <c r="C41" s="50"/>
      <c r="D41" s="50">
        <f>B41+C41</f>
        <v>30</v>
      </c>
      <c r="E41" s="50">
        <f>D41*$A41</f>
        <v>60</v>
      </c>
      <c r="F41" s="50">
        <f>($A41^2 + $A41)*D41</f>
        <v>180</v>
      </c>
      <c r="G41" s="49">
        <f>1/(1+$C$13)^($A41)</f>
        <v>0.93351070036640305</v>
      </c>
      <c r="H41" s="49">
        <f>(1+$C$13)^(-$A41-2)</f>
        <v>0.87144222769857238</v>
      </c>
      <c r="J41" s="48"/>
      <c r="L41" s="47"/>
      <c r="O41" s="51"/>
    </row>
    <row r="42" spans="1:15" s="37" customFormat="1" x14ac:dyDescent="0.25">
      <c r="A42" s="50">
        <v>3</v>
      </c>
      <c r="B42" s="50">
        <f>$C$11*$C$14</f>
        <v>30</v>
      </c>
      <c r="C42" s="50">
        <f>C14</f>
        <v>1000</v>
      </c>
      <c r="D42" s="50">
        <f>B42+C42</f>
        <v>1030</v>
      </c>
      <c r="E42" s="50">
        <f>D42*$A42</f>
        <v>3090</v>
      </c>
      <c r="F42" s="50">
        <f>($A42^2 + $A42)*D42</f>
        <v>12360</v>
      </c>
      <c r="G42" s="49">
        <f>1/(1+$C$13)^($A42)</f>
        <v>0.90194270566802237</v>
      </c>
      <c r="H42" s="49">
        <f>(1+$C$13)^(-$A42-2)</f>
        <v>0.84197316685852419</v>
      </c>
      <c r="J42" s="48"/>
      <c r="L42" s="47"/>
    </row>
    <row r="43" spans="1:15" s="37" customFormat="1" x14ac:dyDescent="0.25">
      <c r="A43" s="38"/>
      <c r="B43" s="38"/>
      <c r="C43" s="38"/>
      <c r="D43" s="38"/>
      <c r="E43" s="38"/>
      <c r="F43" s="38"/>
      <c r="G43" s="38"/>
      <c r="H43" s="38"/>
    </row>
    <row r="44" spans="1:15" s="37" customFormat="1" x14ac:dyDescent="0.25">
      <c r="A44" s="38"/>
      <c r="B44" s="38"/>
      <c r="C44" s="38"/>
      <c r="D44" s="38"/>
      <c r="E44" s="38"/>
      <c r="F44" s="38"/>
      <c r="G44" s="38"/>
      <c r="H44" s="38"/>
    </row>
    <row r="45" spans="1:15" s="37" customFormat="1" x14ac:dyDescent="0.25">
      <c r="A45" s="38" t="s">
        <v>92</v>
      </c>
      <c r="B45" s="38"/>
      <c r="C45" s="38"/>
      <c r="D45" s="38"/>
      <c r="E45" s="38"/>
      <c r="F45" s="38"/>
      <c r="G45" s="38"/>
      <c r="H45" s="38"/>
    </row>
    <row r="46" spans="1:15" s="37" customFormat="1" x14ac:dyDescent="0.25">
      <c r="A46" s="42" t="s">
        <v>91</v>
      </c>
      <c r="B46" s="46">
        <v>100000000</v>
      </c>
      <c r="C46" s="38"/>
      <c r="D46" s="38"/>
      <c r="E46" s="38"/>
      <c r="F46" s="38"/>
      <c r="G46" s="38"/>
      <c r="H46" s="38"/>
    </row>
    <row r="47" spans="1:15" s="37" customFormat="1" x14ac:dyDescent="0.25">
      <c r="A47" s="38"/>
      <c r="B47" s="38"/>
      <c r="C47" s="38"/>
      <c r="D47" s="38"/>
      <c r="E47" s="38"/>
      <c r="F47" s="38"/>
      <c r="G47" s="38"/>
      <c r="H47" s="38"/>
    </row>
    <row r="48" spans="1:15" s="37" customFormat="1" ht="23.25" customHeight="1" x14ac:dyDescent="0.25">
      <c r="A48" s="42" t="s">
        <v>90</v>
      </c>
      <c r="B48" s="45">
        <f>1/10000</f>
        <v>1E-4</v>
      </c>
      <c r="C48" s="38"/>
      <c r="D48" s="38"/>
      <c r="E48" s="38"/>
      <c r="F48" s="38"/>
      <c r="G48" s="38"/>
      <c r="H48" s="38"/>
    </row>
    <row r="49" spans="1:8" s="37" customFormat="1" ht="23.25" customHeight="1" x14ac:dyDescent="0.25">
      <c r="A49" s="42" t="s">
        <v>89</v>
      </c>
      <c r="B49" s="44">
        <f>-B12*(B22*B48-0.5*B23*B48^2)</f>
        <v>-9.8997743928672166E-2</v>
      </c>
      <c r="C49" s="38"/>
      <c r="D49" s="38"/>
      <c r="E49" s="38"/>
      <c r="F49" s="38"/>
      <c r="G49" s="38"/>
      <c r="H49" s="38"/>
    </row>
    <row r="50" spans="1:8" s="37" customFormat="1" ht="24" customHeight="1" x14ac:dyDescent="0.25">
      <c r="A50" s="42" t="s">
        <v>88</v>
      </c>
      <c r="B50" s="44">
        <f>-C12*(C22*B48-0.5*C23*B48^2)</f>
        <v>-0.27743474787143774</v>
      </c>
      <c r="C50" s="38"/>
      <c r="D50" s="38"/>
      <c r="E50" s="38"/>
      <c r="F50" s="38"/>
      <c r="G50" s="38"/>
      <c r="H50" s="38"/>
    </row>
    <row r="51" spans="1:8" s="37" customFormat="1" x14ac:dyDescent="0.25">
      <c r="A51" s="38"/>
      <c r="B51" s="38"/>
      <c r="C51" s="38"/>
      <c r="D51" s="38"/>
      <c r="E51" s="38"/>
      <c r="F51" s="38"/>
      <c r="G51" s="38"/>
      <c r="H51" s="38"/>
    </row>
    <row r="52" spans="1:8" s="37" customFormat="1" x14ac:dyDescent="0.25">
      <c r="A52" s="42" t="s">
        <v>87</v>
      </c>
      <c r="B52" s="43">
        <f>0.5*(B49+B50)</f>
        <v>-0.18821624590005495</v>
      </c>
      <c r="C52" s="38"/>
      <c r="D52" s="38"/>
      <c r="E52" s="38"/>
      <c r="F52" s="38"/>
      <c r="G52" s="38"/>
      <c r="H52" s="38"/>
    </row>
    <row r="53" spans="1:8" s="37" customFormat="1" x14ac:dyDescent="0.25">
      <c r="A53" s="42" t="s">
        <v>86</v>
      </c>
      <c r="B53" s="41">
        <f>B46/1000*B52</f>
        <v>-18821.624590005496</v>
      </c>
      <c r="C53" s="40"/>
      <c r="D53" s="39"/>
      <c r="E53" s="38"/>
      <c r="F53" s="38"/>
      <c r="G53" s="38"/>
      <c r="H53" s="38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9B0DB-8011-42B3-9601-267D4C0B6FAD}">
  <dimension ref="A1:G46"/>
  <sheetViews>
    <sheetView zoomScaleNormal="100" workbookViewId="0"/>
  </sheetViews>
  <sheetFormatPr defaultColWidth="9.140625" defaultRowHeight="15" x14ac:dyDescent="0.25"/>
  <cols>
    <col min="1" max="1" width="32" style="60" customWidth="1"/>
    <col min="2" max="2" width="21" style="60" customWidth="1"/>
    <col min="3" max="3" width="21.140625" style="60" customWidth="1"/>
    <col min="4" max="5" width="9.140625" style="60"/>
    <col min="6" max="6" width="10.42578125" style="60" bestFit="1" customWidth="1"/>
    <col min="7" max="16384" width="9.140625" style="60"/>
  </cols>
  <sheetData>
    <row r="1" spans="1:3" ht="15.6" x14ac:dyDescent="0.3">
      <c r="A1" s="109" t="s">
        <v>0</v>
      </c>
    </row>
    <row r="3" spans="1:3" ht="13.9" x14ac:dyDescent="0.25">
      <c r="A3" s="108" t="s">
        <v>128</v>
      </c>
    </row>
    <row r="4" spans="1:3" ht="13.9" x14ac:dyDescent="0.25">
      <c r="A4" s="108"/>
    </row>
    <row r="5" spans="1:3" ht="13.9" x14ac:dyDescent="0.25">
      <c r="A5" s="108" t="s">
        <v>154</v>
      </c>
      <c r="B5" s="60" t="s">
        <v>153</v>
      </c>
    </row>
    <row r="7" spans="1:3" ht="13.9" x14ac:dyDescent="0.25">
      <c r="A7" s="61" t="s">
        <v>152</v>
      </c>
    </row>
    <row r="8" spans="1:3" ht="13.9" x14ac:dyDescent="0.25">
      <c r="A8" s="60" t="s">
        <v>151</v>
      </c>
      <c r="B8" s="107">
        <v>100000000</v>
      </c>
      <c r="C8" s="60" t="s">
        <v>150</v>
      </c>
    </row>
    <row r="9" spans="1:3" ht="13.9" x14ac:dyDescent="0.25">
      <c r="A9" s="105" t="s">
        <v>149</v>
      </c>
      <c r="B9" s="106">
        <v>1.5</v>
      </c>
      <c r="C9" s="60" t="s">
        <v>146</v>
      </c>
    </row>
    <row r="10" spans="1:3" ht="13.9" x14ac:dyDescent="0.25">
      <c r="A10" s="105" t="s">
        <v>148</v>
      </c>
      <c r="B10" s="106">
        <v>1.49</v>
      </c>
      <c r="C10" s="60" t="s">
        <v>146</v>
      </c>
    </row>
    <row r="11" spans="1:3" ht="13.9" x14ac:dyDescent="0.25">
      <c r="A11" s="105" t="s">
        <v>147</v>
      </c>
      <c r="B11" s="106">
        <v>1.51</v>
      </c>
      <c r="C11" s="60" t="s">
        <v>146</v>
      </c>
    </row>
    <row r="12" spans="1:3" ht="13.9" x14ac:dyDescent="0.25">
      <c r="A12" s="105"/>
    </row>
    <row r="13" spans="1:3" ht="13.9" x14ac:dyDescent="0.25">
      <c r="A13" s="61" t="s">
        <v>145</v>
      </c>
    </row>
    <row r="14" spans="1:3" ht="13.9" x14ac:dyDescent="0.25">
      <c r="A14" s="60" t="s">
        <v>144</v>
      </c>
      <c r="B14" s="60">
        <v>100</v>
      </c>
    </row>
    <row r="15" spans="1:3" ht="13.9" x14ac:dyDescent="0.25">
      <c r="B15" s="60">
        <v>0.05</v>
      </c>
    </row>
    <row r="16" spans="1:3" ht="13.9" x14ac:dyDescent="0.25">
      <c r="B16" s="60">
        <v>0.3</v>
      </c>
    </row>
    <row r="17" spans="1:7" ht="13.9" x14ac:dyDescent="0.25">
      <c r="A17" s="60" t="s">
        <v>143</v>
      </c>
      <c r="B17" s="60">
        <v>0.05</v>
      </c>
      <c r="C17" s="60" t="s">
        <v>142</v>
      </c>
    </row>
    <row r="18" spans="1:7" ht="27.6" x14ac:dyDescent="0.25">
      <c r="A18" s="105" t="s">
        <v>141</v>
      </c>
      <c r="B18" s="60">
        <v>6.5000000000000002E-2</v>
      </c>
    </row>
    <row r="19" spans="1:7" ht="18.75" customHeight="1" x14ac:dyDescent="0.25">
      <c r="A19" s="145" t="s">
        <v>140</v>
      </c>
      <c r="B19" s="60">
        <v>8.0600000000000005E-2</v>
      </c>
      <c r="C19" s="60" t="s">
        <v>139</v>
      </c>
    </row>
    <row r="20" spans="1:7" x14ac:dyDescent="0.25">
      <c r="A20" s="145"/>
      <c r="B20" s="60">
        <v>7.5600000000000001E-2</v>
      </c>
      <c r="C20" s="60" t="s">
        <v>138</v>
      </c>
    </row>
    <row r="21" spans="1:7" ht="13.9" x14ac:dyDescent="0.25">
      <c r="A21" s="105"/>
    </row>
    <row r="22" spans="1:7" ht="13.9" x14ac:dyDescent="0.25">
      <c r="A22" s="61" t="s">
        <v>137</v>
      </c>
    </row>
    <row r="23" spans="1:7" ht="13.9" x14ac:dyDescent="0.25">
      <c r="B23" s="104" t="s">
        <v>131</v>
      </c>
    </row>
    <row r="24" spans="1:7" ht="13.9" x14ac:dyDescent="0.25">
      <c r="A24" s="103" t="s">
        <v>136</v>
      </c>
      <c r="B24" s="102">
        <f>(B19*99+B40)/100</f>
        <v>7.9794000000000004E-2</v>
      </c>
    </row>
    <row r="25" spans="1:7" ht="13.9" x14ac:dyDescent="0.25">
      <c r="A25" s="103" t="s">
        <v>135</v>
      </c>
      <c r="B25" s="102">
        <f>(B20*99+B39)/100</f>
        <v>7.4990329466102054E-2</v>
      </c>
    </row>
    <row r="27" spans="1:7" s="101" customFormat="1" x14ac:dyDescent="0.25"/>
    <row r="29" spans="1:7" x14ac:dyDescent="0.25">
      <c r="A29" s="98" t="s">
        <v>134</v>
      </c>
      <c r="B29" s="38"/>
      <c r="D29" s="96"/>
      <c r="E29" s="99"/>
      <c r="F29" s="99"/>
      <c r="G29" s="99"/>
    </row>
    <row r="30" spans="1:7" x14ac:dyDescent="0.25">
      <c r="A30" s="38"/>
      <c r="B30" s="38"/>
      <c r="D30" s="96"/>
      <c r="E30" s="99"/>
      <c r="F30" s="99"/>
      <c r="G30" s="99"/>
    </row>
    <row r="31" spans="1:7" x14ac:dyDescent="0.25">
      <c r="A31" s="100" t="s">
        <v>100</v>
      </c>
      <c r="B31" s="100">
        <v>0.5</v>
      </c>
      <c r="D31" s="96"/>
      <c r="E31" s="99"/>
      <c r="F31" s="99"/>
      <c r="G31" s="99"/>
    </row>
    <row r="32" spans="1:7" x14ac:dyDescent="0.25">
      <c r="A32" s="38"/>
      <c r="B32" s="38"/>
      <c r="D32" s="96"/>
      <c r="E32" s="96"/>
      <c r="F32" s="96"/>
    </row>
    <row r="33" spans="1:6" x14ac:dyDescent="0.25">
      <c r="A33" s="38"/>
      <c r="B33" s="38"/>
      <c r="D33" s="96"/>
      <c r="E33" s="96"/>
      <c r="F33" s="96"/>
    </row>
    <row r="34" spans="1:6" x14ac:dyDescent="0.25">
      <c r="A34" s="38"/>
      <c r="B34" s="38"/>
      <c r="D34" s="96"/>
      <c r="E34" s="96"/>
      <c r="F34" s="96"/>
    </row>
    <row r="35" spans="1:6" x14ac:dyDescent="0.25">
      <c r="A35" s="45" t="s">
        <v>133</v>
      </c>
      <c r="B35" s="97">
        <f>B9*EXP((B15-B16^2/2)*B31+B16*SQRT(B31)*B18)</f>
        <v>1.5246329466102058</v>
      </c>
      <c r="D35" s="96"/>
      <c r="E35" s="96"/>
      <c r="F35" s="96"/>
    </row>
    <row r="36" spans="1:6" x14ac:dyDescent="0.25">
      <c r="A36" s="38"/>
      <c r="B36" s="38"/>
      <c r="D36" s="96"/>
      <c r="E36" s="96"/>
      <c r="F36" s="96"/>
    </row>
    <row r="37" spans="1:6" x14ac:dyDescent="0.25">
      <c r="A37" s="38"/>
      <c r="B37" s="38"/>
      <c r="D37" s="96"/>
      <c r="E37" s="96"/>
      <c r="F37" s="96"/>
    </row>
    <row r="38" spans="1:6" x14ac:dyDescent="0.25">
      <c r="A38" s="98" t="s">
        <v>132</v>
      </c>
      <c r="B38" s="54" t="s">
        <v>131</v>
      </c>
      <c r="D38" s="96"/>
      <c r="E38" s="96"/>
      <c r="F38" s="96"/>
    </row>
    <row r="39" spans="1:6" x14ac:dyDescent="0.25">
      <c r="A39" s="45" t="s">
        <v>130</v>
      </c>
      <c r="B39" s="97">
        <f>MAX(B35-B11,0)</f>
        <v>1.4632946610205755E-2</v>
      </c>
      <c r="D39" s="96"/>
      <c r="E39" s="96"/>
      <c r="F39" s="96"/>
    </row>
    <row r="40" spans="1:6" x14ac:dyDescent="0.25">
      <c r="A40" s="45" t="s">
        <v>129</v>
      </c>
      <c r="B40" s="97">
        <f>MAX(B10-B35,0)</f>
        <v>0</v>
      </c>
      <c r="D40" s="96"/>
      <c r="E40" s="96"/>
      <c r="F40" s="96"/>
    </row>
    <row r="45" spans="1:6" x14ac:dyDescent="0.25">
      <c r="A45" s="95"/>
    </row>
    <row r="46" spans="1:6" x14ac:dyDescent="0.25">
      <c r="A46" s="95"/>
    </row>
  </sheetData>
  <mergeCells count="1">
    <mergeCell ref="A19:A2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C0E31-E834-437D-A171-A0F9CCCA0E2F}">
  <dimension ref="A1:F24"/>
  <sheetViews>
    <sheetView zoomScale="120" zoomScaleNormal="120" workbookViewId="0"/>
  </sheetViews>
  <sheetFormatPr defaultColWidth="9.140625" defaultRowHeight="15" x14ac:dyDescent="0.25"/>
  <cols>
    <col min="1" max="1" width="22" style="110" customWidth="1"/>
    <col min="2" max="2" width="28.28515625" style="110" customWidth="1"/>
    <col min="3" max="3" width="26.7109375" style="110" customWidth="1"/>
    <col min="4" max="5" width="9.140625" style="110"/>
    <col min="6" max="6" width="10.42578125" style="110" bestFit="1" customWidth="1"/>
    <col min="7" max="16384" width="9.140625" style="110"/>
  </cols>
  <sheetData>
    <row r="1" spans="1:6" ht="15.6" x14ac:dyDescent="0.3">
      <c r="A1" s="130" t="s">
        <v>0</v>
      </c>
      <c r="C1" s="110" t="s">
        <v>169</v>
      </c>
    </row>
    <row r="3" spans="1:6" ht="13.9" x14ac:dyDescent="0.25">
      <c r="A3" s="129" t="s">
        <v>168</v>
      </c>
    </row>
    <row r="4" spans="1:6" ht="13.9" x14ac:dyDescent="0.25">
      <c r="A4" s="129"/>
    </row>
    <row r="5" spans="1:6" ht="13.9" x14ac:dyDescent="0.25">
      <c r="A5" s="129" t="s">
        <v>107</v>
      </c>
      <c r="B5" s="110" t="s">
        <v>167</v>
      </c>
    </row>
    <row r="6" spans="1:6" ht="13.9" x14ac:dyDescent="0.25">
      <c r="B6" s="110" t="s">
        <v>166</v>
      </c>
    </row>
    <row r="7" spans="1:6" ht="14.45" thickBot="1" x14ac:dyDescent="0.3"/>
    <row r="8" spans="1:6" ht="44.25" customHeight="1" x14ac:dyDescent="0.25">
      <c r="A8" s="128" t="s">
        <v>165</v>
      </c>
      <c r="B8" s="127" t="s">
        <v>164</v>
      </c>
      <c r="C8" s="126" t="s">
        <v>163</v>
      </c>
      <c r="D8" s="125" t="s">
        <v>162</v>
      </c>
      <c r="E8" s="125" t="s">
        <v>161</v>
      </c>
      <c r="F8" s="125" t="s">
        <v>160</v>
      </c>
    </row>
    <row r="9" spans="1:6" ht="13.9" x14ac:dyDescent="0.25">
      <c r="A9" s="124">
        <v>1</v>
      </c>
      <c r="B9" s="123">
        <v>23150</v>
      </c>
      <c r="C9" s="122">
        <v>32410</v>
      </c>
      <c r="D9" s="117">
        <f>C9-B9</f>
        <v>9260</v>
      </c>
      <c r="E9" s="117">
        <f>$B$15*D9</f>
        <v>555.6</v>
      </c>
      <c r="F9" s="117">
        <f>E9*(1+$B$16)^-A9</f>
        <v>545.77603143418469</v>
      </c>
    </row>
    <row r="10" spans="1:6" ht="13.9" x14ac:dyDescent="0.25">
      <c r="A10" s="124">
        <v>2</v>
      </c>
      <c r="B10" s="123">
        <v>17560</v>
      </c>
      <c r="C10" s="122">
        <v>23710</v>
      </c>
      <c r="D10" s="117">
        <f>C10-B10</f>
        <v>6150</v>
      </c>
      <c r="E10" s="117">
        <f>$B$15*D10</f>
        <v>369</v>
      </c>
      <c r="F10" s="117">
        <f>E10*(1+$B$16)^-A10</f>
        <v>356.06624955129865</v>
      </c>
    </row>
    <row r="11" spans="1:6" ht="13.9" x14ac:dyDescent="0.25">
      <c r="A11" s="124">
        <v>3</v>
      </c>
      <c r="B11" s="123">
        <v>12510</v>
      </c>
      <c r="C11" s="122">
        <v>16260</v>
      </c>
      <c r="D11" s="117">
        <f>C11-B11</f>
        <v>3750</v>
      </c>
      <c r="E11" s="117">
        <f>$B$15*D11</f>
        <v>225</v>
      </c>
      <c r="F11" s="117">
        <f>E11*(1+$B$16)^-A11</f>
        <v>213.27462357521838</v>
      </c>
    </row>
    <row r="12" spans="1:6" ht="13.9" x14ac:dyDescent="0.25">
      <c r="A12" s="124">
        <v>4</v>
      </c>
      <c r="B12" s="123">
        <v>8070</v>
      </c>
      <c r="C12" s="122">
        <v>10120</v>
      </c>
      <c r="D12" s="117">
        <f>C12-B12</f>
        <v>2050</v>
      </c>
      <c r="E12" s="117">
        <f>$B$15*D12</f>
        <v>123</v>
      </c>
      <c r="F12" s="117">
        <f>E12*(1+$B$16)^-A12</f>
        <v>114.52861252893194</v>
      </c>
    </row>
    <row r="13" spans="1:6" ht="14.45" thickBot="1" x14ac:dyDescent="0.3">
      <c r="A13" s="121">
        <v>5</v>
      </c>
      <c r="B13" s="120">
        <v>4250</v>
      </c>
      <c r="C13" s="119">
        <v>5100</v>
      </c>
      <c r="D13" s="117">
        <f>C13-B13</f>
        <v>850</v>
      </c>
      <c r="E13" s="117">
        <f>$B$15*D13</f>
        <v>51</v>
      </c>
      <c r="F13" s="117">
        <f>E13*(1+$B$16)^-A13</f>
        <v>46.647812856194427</v>
      </c>
    </row>
    <row r="14" spans="1:6" ht="13.9" x14ac:dyDescent="0.25">
      <c r="A14" s="114"/>
      <c r="B14" s="113"/>
      <c r="C14" s="113"/>
      <c r="D14" s="118"/>
      <c r="E14" s="117"/>
      <c r="F14" s="116">
        <f>SUM(F9:F13)</f>
        <v>1276.293329945828</v>
      </c>
    </row>
    <row r="15" spans="1:6" ht="13.9" x14ac:dyDescent="0.25">
      <c r="A15" s="114" t="s">
        <v>159</v>
      </c>
      <c r="B15" s="115">
        <v>0.06</v>
      </c>
      <c r="C15" s="113"/>
    </row>
    <row r="16" spans="1:6" ht="13.9" x14ac:dyDescent="0.25">
      <c r="A16" s="114" t="s">
        <v>158</v>
      </c>
      <c r="B16" s="115">
        <v>1.7999999999999999E-2</v>
      </c>
      <c r="C16" s="113"/>
    </row>
    <row r="17" spans="1:3" ht="13.9" x14ac:dyDescent="0.25">
      <c r="A17" s="114"/>
      <c r="B17" s="113"/>
      <c r="C17" s="113"/>
    </row>
    <row r="18" spans="1:3" ht="14.45" thickBot="1" x14ac:dyDescent="0.3">
      <c r="A18" s="112" t="s">
        <v>157</v>
      </c>
    </row>
    <row r="19" spans="1:3" ht="15.75" thickBot="1" x14ac:dyDescent="0.3">
      <c r="A19" s="110" t="s">
        <v>156</v>
      </c>
      <c r="C19" s="111">
        <f>F14</f>
        <v>1276.293329945828</v>
      </c>
    </row>
    <row r="24" spans="1:3" x14ac:dyDescent="0.25">
      <c r="C24" s="110" t="s">
        <v>155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A234D-015C-45D6-AD46-1707D0587B58}">
  <dimension ref="A1:G35"/>
  <sheetViews>
    <sheetView zoomScale="120" zoomScaleNormal="120" workbookViewId="0"/>
  </sheetViews>
  <sheetFormatPr defaultColWidth="9.140625" defaultRowHeight="15" x14ac:dyDescent="0.25"/>
  <cols>
    <col min="1" max="1" width="12.85546875" style="110" customWidth="1"/>
    <col min="2" max="2" width="18.28515625" style="110" customWidth="1"/>
    <col min="3" max="3" width="10.28515625" style="110" customWidth="1"/>
    <col min="4" max="5" width="9.140625" style="110"/>
    <col min="6" max="6" width="10.42578125" style="110" bestFit="1" customWidth="1"/>
    <col min="7" max="7" width="10.7109375" style="110" customWidth="1"/>
    <col min="8" max="16384" width="9.140625" style="110"/>
  </cols>
  <sheetData>
    <row r="1" spans="1:7" ht="15.6" x14ac:dyDescent="0.3">
      <c r="A1" s="130" t="s">
        <v>0</v>
      </c>
    </row>
    <row r="3" spans="1:7" ht="13.9" x14ac:dyDescent="0.25">
      <c r="A3" s="129" t="s">
        <v>189</v>
      </c>
    </row>
    <row r="4" spans="1:7" ht="13.9" x14ac:dyDescent="0.25">
      <c r="A4" s="129"/>
    </row>
    <row r="5" spans="1:7" ht="13.9" x14ac:dyDescent="0.25">
      <c r="A5" s="129" t="s">
        <v>107</v>
      </c>
      <c r="B5" s="110" t="s">
        <v>188</v>
      </c>
    </row>
    <row r="6" spans="1:7" ht="13.9" x14ac:dyDescent="0.25">
      <c r="A6" s="129" t="s">
        <v>105</v>
      </c>
      <c r="B6" s="110" t="s">
        <v>187</v>
      </c>
    </row>
    <row r="7" spans="1:7" ht="14.45" thickBot="1" x14ac:dyDescent="0.3"/>
    <row r="8" spans="1:7" ht="44.25" customHeight="1" x14ac:dyDescent="0.25">
      <c r="A8" s="144" t="s">
        <v>186</v>
      </c>
      <c r="B8" s="143" t="s">
        <v>185</v>
      </c>
    </row>
    <row r="9" spans="1:7" ht="13.9" x14ac:dyDescent="0.25">
      <c r="A9" s="142" t="s">
        <v>172</v>
      </c>
      <c r="B9" s="141">
        <v>27</v>
      </c>
    </row>
    <row r="10" spans="1:7" ht="13.9" x14ac:dyDescent="0.25">
      <c r="A10" s="142" t="s">
        <v>171</v>
      </c>
      <c r="B10" s="141">
        <v>15</v>
      </c>
    </row>
    <row r="11" spans="1:7" ht="13.9" x14ac:dyDescent="0.25">
      <c r="A11" s="142" t="s">
        <v>175</v>
      </c>
      <c r="B11" s="141">
        <v>0</v>
      </c>
    </row>
    <row r="12" spans="1:7" ht="14.45" thickBot="1" x14ac:dyDescent="0.3">
      <c r="A12" s="140" t="s">
        <v>184</v>
      </c>
      <c r="B12" s="139">
        <v>42</v>
      </c>
    </row>
    <row r="13" spans="1:7" ht="14.45" thickBot="1" x14ac:dyDescent="0.3">
      <c r="A13" s="114"/>
      <c r="B13" s="113"/>
    </row>
    <row r="14" spans="1:7" ht="15.75" x14ac:dyDescent="0.25">
      <c r="A14" s="146" t="s">
        <v>183</v>
      </c>
      <c r="B14" s="147"/>
      <c r="C14" s="150" t="s">
        <v>182</v>
      </c>
      <c r="D14" s="150"/>
      <c r="E14" s="150"/>
      <c r="F14" s="150"/>
      <c r="G14" s="151"/>
    </row>
    <row r="15" spans="1:7" ht="31.5" x14ac:dyDescent="0.25">
      <c r="A15" s="148"/>
      <c r="B15" s="149"/>
      <c r="C15" s="137" t="s">
        <v>172</v>
      </c>
      <c r="D15" s="137" t="s">
        <v>171</v>
      </c>
      <c r="E15" s="137" t="s">
        <v>175</v>
      </c>
      <c r="F15" s="137" t="s">
        <v>181</v>
      </c>
      <c r="G15" s="138" t="s">
        <v>180</v>
      </c>
    </row>
    <row r="16" spans="1:7" ht="15.75" x14ac:dyDescent="0.25">
      <c r="A16" s="152" t="s">
        <v>179</v>
      </c>
      <c r="B16" s="137" t="s">
        <v>172</v>
      </c>
      <c r="C16" s="136">
        <v>85</v>
      </c>
      <c r="D16" s="136">
        <v>13</v>
      </c>
      <c r="E16" s="136">
        <v>2</v>
      </c>
      <c r="F16" s="136">
        <v>0</v>
      </c>
      <c r="G16" s="135">
        <v>0.4</v>
      </c>
    </row>
    <row r="17" spans="1:7" ht="15.75" x14ac:dyDescent="0.25">
      <c r="A17" s="152"/>
      <c r="B17" s="137" t="s">
        <v>171</v>
      </c>
      <c r="C17" s="136">
        <v>12</v>
      </c>
      <c r="D17" s="136">
        <v>82</v>
      </c>
      <c r="E17" s="136">
        <v>4</v>
      </c>
      <c r="F17" s="136">
        <v>2</v>
      </c>
      <c r="G17" s="135">
        <v>0.25</v>
      </c>
    </row>
    <row r="18" spans="1:7" ht="16.5" thickBot="1" x14ac:dyDescent="0.3">
      <c r="A18" s="153"/>
      <c r="B18" s="134" t="s">
        <v>175</v>
      </c>
      <c r="C18" s="133">
        <v>5</v>
      </c>
      <c r="D18" s="133">
        <v>10</v>
      </c>
      <c r="E18" s="133">
        <v>76</v>
      </c>
      <c r="F18" s="133">
        <v>9</v>
      </c>
      <c r="G18" s="132">
        <v>0.2</v>
      </c>
    </row>
    <row r="19" spans="1:7" x14ac:dyDescent="0.25">
      <c r="A19" s="114"/>
      <c r="B19" s="113"/>
      <c r="C19" s="113"/>
    </row>
    <row r="20" spans="1:7" ht="15.75" thickBot="1" x14ac:dyDescent="0.3">
      <c r="A20" s="112" t="s">
        <v>137</v>
      </c>
    </row>
    <row r="21" spans="1:7" ht="15.75" thickBot="1" x14ac:dyDescent="0.3">
      <c r="A21" s="110" t="s">
        <v>178</v>
      </c>
      <c r="F21" s="131">
        <f>C29</f>
        <v>0.22499999999999998</v>
      </c>
      <c r="G21" s="110" t="s">
        <v>107</v>
      </c>
    </row>
    <row r="22" spans="1:7" ht="15.75" thickBot="1" x14ac:dyDescent="0.3">
      <c r="A22" s="110" t="s">
        <v>177</v>
      </c>
      <c r="F22" s="131">
        <f>C35</f>
        <v>1.1400000000000001</v>
      </c>
      <c r="G22" s="110" t="s">
        <v>105</v>
      </c>
    </row>
    <row r="25" spans="1:7" x14ac:dyDescent="0.25">
      <c r="A25" s="110" t="s">
        <v>107</v>
      </c>
      <c r="B25" s="110" t="s">
        <v>176</v>
      </c>
    </row>
    <row r="26" spans="1:7" x14ac:dyDescent="0.25">
      <c r="B26" s="110" t="s">
        <v>172</v>
      </c>
      <c r="C26" s="110">
        <f>B9*F16/100*(1-G16)</f>
        <v>0</v>
      </c>
    </row>
    <row r="27" spans="1:7" x14ac:dyDescent="0.25">
      <c r="B27" s="110" t="s">
        <v>171</v>
      </c>
      <c r="C27" s="110">
        <f>B10*F17/100*(1-G17)</f>
        <v>0.22499999999999998</v>
      </c>
    </row>
    <row r="28" spans="1:7" x14ac:dyDescent="0.25">
      <c r="B28" s="110" t="s">
        <v>175</v>
      </c>
      <c r="C28" s="110">
        <f>B11*F18/100*(1-G18)</f>
        <v>0</v>
      </c>
    </row>
    <row r="29" spans="1:7" x14ac:dyDescent="0.25">
      <c r="B29" s="110" t="s">
        <v>170</v>
      </c>
      <c r="C29" s="110">
        <f>SUM(C26:C28)</f>
        <v>0.22499999999999998</v>
      </c>
    </row>
    <row r="31" spans="1:7" x14ac:dyDescent="0.25">
      <c r="A31" s="110" t="s">
        <v>105</v>
      </c>
      <c r="B31" s="110" t="s">
        <v>174</v>
      </c>
    </row>
    <row r="32" spans="1:7" x14ac:dyDescent="0.25">
      <c r="B32" s="110" t="s">
        <v>173</v>
      </c>
    </row>
    <row r="33" spans="2:3" x14ac:dyDescent="0.25">
      <c r="B33" s="110" t="s">
        <v>172</v>
      </c>
      <c r="C33" s="110">
        <f>B9*E16/100</f>
        <v>0.54</v>
      </c>
    </row>
    <row r="34" spans="2:3" x14ac:dyDescent="0.25">
      <c r="B34" s="110" t="s">
        <v>171</v>
      </c>
      <c r="C34" s="110">
        <f>B10*E17/100</f>
        <v>0.6</v>
      </c>
    </row>
    <row r="35" spans="2:3" x14ac:dyDescent="0.25">
      <c r="B35" s="110" t="s">
        <v>170</v>
      </c>
      <c r="C35" s="110">
        <f>SUM(C33:C34)</f>
        <v>1.1400000000000001</v>
      </c>
    </row>
  </sheetData>
  <mergeCells count="3">
    <mergeCell ref="A14:B15"/>
    <mergeCell ref="C14:G14"/>
    <mergeCell ref="A16:A1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74"/>
  <sheetViews>
    <sheetView workbookViewId="0">
      <selection activeCell="E27" sqref="E27"/>
    </sheetView>
  </sheetViews>
  <sheetFormatPr defaultRowHeight="15" x14ac:dyDescent="0.25"/>
  <cols>
    <col min="3" max="3" width="14" customWidth="1"/>
    <col min="4" max="4" width="15" bestFit="1" customWidth="1"/>
    <col min="5" max="5" width="24.42578125" bestFit="1" customWidth="1"/>
    <col min="6" max="6" width="16.7109375" customWidth="1"/>
  </cols>
  <sheetData>
    <row r="1" spans="1:6" ht="15.75" x14ac:dyDescent="0.25">
      <c r="A1" s="3" t="s">
        <v>0</v>
      </c>
    </row>
    <row r="2" spans="1:6" x14ac:dyDescent="0.25">
      <c r="A2" s="1"/>
    </row>
    <row r="3" spans="1:6" x14ac:dyDescent="0.25">
      <c r="A3" s="2" t="s">
        <v>2</v>
      </c>
    </row>
    <row r="5" spans="1:6" ht="15.75" x14ac:dyDescent="0.25">
      <c r="A5" s="5" t="s">
        <v>3</v>
      </c>
    </row>
    <row r="6" spans="1:6" ht="15.75" x14ac:dyDescent="0.25">
      <c r="A6" s="5"/>
    </row>
    <row r="7" spans="1:6" ht="15.75" x14ac:dyDescent="0.25">
      <c r="A7" s="5" t="s">
        <v>42</v>
      </c>
    </row>
    <row r="8" spans="1:6" ht="15.75" x14ac:dyDescent="0.25">
      <c r="A8" s="5" t="s">
        <v>13</v>
      </c>
    </row>
    <row r="9" spans="1:6" ht="15.75" x14ac:dyDescent="0.25">
      <c r="A9" s="5"/>
    </row>
    <row r="10" spans="1:6" ht="15.75" x14ac:dyDescent="0.25">
      <c r="A10" s="5" t="s">
        <v>41</v>
      </c>
    </row>
    <row r="11" spans="1:6" ht="15.75" x14ac:dyDescent="0.25">
      <c r="A11" s="5"/>
    </row>
    <row r="12" spans="1:6" ht="15.75" x14ac:dyDescent="0.25">
      <c r="A12" s="6" t="s">
        <v>4</v>
      </c>
      <c r="F12">
        <v>15</v>
      </c>
    </row>
    <row r="13" spans="1:6" ht="15.75" x14ac:dyDescent="0.25">
      <c r="A13" s="6" t="s">
        <v>5</v>
      </c>
      <c r="E13">
        <v>1.2</v>
      </c>
    </row>
    <row r="14" spans="1:6" ht="15.75" x14ac:dyDescent="0.25">
      <c r="A14" s="6" t="s">
        <v>6</v>
      </c>
      <c r="F14" s="24">
        <v>0.12</v>
      </c>
    </row>
    <row r="15" spans="1:6" ht="15.75" x14ac:dyDescent="0.25">
      <c r="A15" s="6" t="s">
        <v>7</v>
      </c>
      <c r="F15" s="24">
        <v>0.02</v>
      </c>
    </row>
    <row r="16" spans="1:6" ht="15.75" x14ac:dyDescent="0.25">
      <c r="A16" s="5"/>
    </row>
    <row r="17" spans="1:7" ht="15.75" x14ac:dyDescent="0.25">
      <c r="A17" s="5" t="s">
        <v>8</v>
      </c>
    </row>
    <row r="18" spans="1:7" ht="15.75" x14ac:dyDescent="0.25">
      <c r="A18" s="5"/>
    </row>
    <row r="19" spans="1:7" ht="15.75" x14ac:dyDescent="0.25">
      <c r="A19" s="6" t="s">
        <v>9</v>
      </c>
    </row>
    <row r="20" spans="1:7" ht="15.75" x14ac:dyDescent="0.25">
      <c r="A20" s="6" t="s">
        <v>10</v>
      </c>
      <c r="G20" s="24">
        <v>0.01</v>
      </c>
    </row>
    <row r="21" spans="1:7" ht="15.75" x14ac:dyDescent="0.25">
      <c r="A21" s="6" t="s">
        <v>11</v>
      </c>
      <c r="G21" s="24">
        <v>0.09</v>
      </c>
    </row>
    <row r="22" spans="1:7" ht="15.75" x14ac:dyDescent="0.25">
      <c r="A22" s="6" t="s">
        <v>12</v>
      </c>
    </row>
    <row r="24" spans="1:7" x14ac:dyDescent="0.25">
      <c r="A24" s="4" t="s">
        <v>43</v>
      </c>
    </row>
    <row r="27" spans="1:7" ht="15.75" x14ac:dyDescent="0.25">
      <c r="A27" s="7" t="s">
        <v>14</v>
      </c>
    </row>
    <row r="28" spans="1:7" ht="15.75" x14ac:dyDescent="0.25">
      <c r="A28" s="7"/>
    </row>
    <row r="29" spans="1:7" ht="15.75" x14ac:dyDescent="0.25">
      <c r="A29" s="5" t="s">
        <v>1</v>
      </c>
    </row>
    <row r="30" spans="1:7" ht="15.75" x14ac:dyDescent="0.25">
      <c r="A30" s="5"/>
    </row>
    <row r="31" spans="1:7" ht="15.75" x14ac:dyDescent="0.25">
      <c r="A31" s="5"/>
      <c r="B31" t="s">
        <v>44</v>
      </c>
      <c r="E31" s="22">
        <f>E13*(G21-F15)+F15</f>
        <v>0.104</v>
      </c>
    </row>
    <row r="32" spans="1:7" ht="15.75" x14ac:dyDescent="0.25">
      <c r="A32" s="5"/>
      <c r="B32" t="s">
        <v>45</v>
      </c>
      <c r="E32" s="25">
        <f>50*10^6</f>
        <v>50000000</v>
      </c>
      <c r="F32" s="27"/>
    </row>
    <row r="33" spans="1:8" ht="15.75" x14ac:dyDescent="0.25">
      <c r="A33" s="5"/>
      <c r="B33" t="s">
        <v>46</v>
      </c>
      <c r="E33" s="25">
        <f>80*10^6</f>
        <v>80000000</v>
      </c>
      <c r="F33" s="27"/>
    </row>
    <row r="34" spans="1:8" ht="15.75" x14ac:dyDescent="0.25">
      <c r="A34" s="5"/>
    </row>
    <row r="35" spans="1:8" ht="15.75" x14ac:dyDescent="0.25">
      <c r="A35" s="5"/>
      <c r="B35" t="s">
        <v>47</v>
      </c>
      <c r="E35" s="26">
        <f>E32*E31</f>
        <v>5200000</v>
      </c>
    </row>
    <row r="36" spans="1:8" ht="15.75" x14ac:dyDescent="0.25">
      <c r="A36" s="5"/>
      <c r="B36" t="s">
        <v>48</v>
      </c>
      <c r="E36" s="27">
        <f>-F12*G20*E33</f>
        <v>-12000000</v>
      </c>
    </row>
    <row r="37" spans="1:8" ht="15.75" x14ac:dyDescent="0.25">
      <c r="A37" s="5"/>
    </row>
    <row r="38" spans="1:8" ht="15.75" x14ac:dyDescent="0.25">
      <c r="A38" s="5"/>
      <c r="B38" t="s">
        <v>49</v>
      </c>
      <c r="E38" s="27">
        <f>E32-E33</f>
        <v>-30000000</v>
      </c>
    </row>
    <row r="39" spans="1:8" ht="15.75" x14ac:dyDescent="0.25">
      <c r="A39" s="5"/>
      <c r="B39" t="s">
        <v>50</v>
      </c>
      <c r="E39" s="27">
        <f>E38+E35-E36</f>
        <v>-12800000</v>
      </c>
    </row>
    <row r="40" spans="1:8" ht="15.75" x14ac:dyDescent="0.25">
      <c r="A40" s="7"/>
      <c r="B40" t="s">
        <v>51</v>
      </c>
      <c r="E40" s="27">
        <f>E39-E38</f>
        <v>17200000</v>
      </c>
    </row>
    <row r="41" spans="1:8" ht="16.5" thickBot="1" x14ac:dyDescent="0.3">
      <c r="A41" s="7"/>
    </row>
    <row r="42" spans="1:8" ht="16.5" thickBot="1" x14ac:dyDescent="0.3">
      <c r="A42" s="7"/>
      <c r="B42" t="s">
        <v>52</v>
      </c>
      <c r="E42" s="32">
        <f>E40/E32</f>
        <v>0.34399999999999997</v>
      </c>
    </row>
    <row r="43" spans="1:8" ht="15.75" x14ac:dyDescent="0.25">
      <c r="A43" s="5"/>
    </row>
    <row r="44" spans="1:8" ht="15.75" x14ac:dyDescent="0.25">
      <c r="A44" s="5" t="s">
        <v>35</v>
      </c>
    </row>
    <row r="45" spans="1:8" ht="15.75" x14ac:dyDescent="0.25">
      <c r="A45" s="5" t="s">
        <v>36</v>
      </c>
    </row>
    <row r="46" spans="1:8" ht="15.75" x14ac:dyDescent="0.25">
      <c r="A46" s="5"/>
    </row>
    <row r="47" spans="1:8" ht="16.5" thickBot="1" x14ac:dyDescent="0.3">
      <c r="A47" s="5"/>
    </row>
    <row r="48" spans="1:8" ht="16.5" thickBot="1" x14ac:dyDescent="0.3">
      <c r="D48" s="17"/>
      <c r="E48" s="18" t="s">
        <v>34</v>
      </c>
      <c r="F48" s="18" t="s">
        <v>33</v>
      </c>
      <c r="G48" t="s">
        <v>54</v>
      </c>
      <c r="H48" t="s">
        <v>63</v>
      </c>
    </row>
    <row r="49" spans="1:8" ht="16.5" thickBot="1" x14ac:dyDescent="0.3">
      <c r="D49" s="8" t="s">
        <v>15</v>
      </c>
      <c r="E49" s="9">
        <v>0.7</v>
      </c>
      <c r="F49" s="10">
        <v>0.02</v>
      </c>
      <c r="G49" s="31">
        <v>0.19999999999999979</v>
      </c>
      <c r="H49">
        <f>(G49*F49)^2</f>
        <v>1.5999999999999965E-5</v>
      </c>
    </row>
    <row r="50" spans="1:8" ht="16.5" thickBot="1" x14ac:dyDescent="0.3">
      <c r="D50" s="8" t="s">
        <v>16</v>
      </c>
      <c r="E50" s="9">
        <v>2</v>
      </c>
      <c r="F50" s="10">
        <v>0.04</v>
      </c>
      <c r="G50">
        <f>G49</f>
        <v>0.19999999999999979</v>
      </c>
      <c r="H50">
        <f t="shared" ref="H50:H51" si="0">(G50*F50)^2</f>
        <v>6.3999999999999862E-5</v>
      </c>
    </row>
    <row r="51" spans="1:8" ht="16.5" thickBot="1" x14ac:dyDescent="0.3">
      <c r="D51" s="8" t="s">
        <v>17</v>
      </c>
      <c r="E51" s="9">
        <v>1.1000000000000001</v>
      </c>
      <c r="F51" s="10">
        <v>7.0000000000000007E-2</v>
      </c>
      <c r="G51">
        <f>1-G50-G49</f>
        <v>0.60000000000000053</v>
      </c>
      <c r="H51">
        <f t="shared" si="0"/>
        <v>1.7640000000000036E-3</v>
      </c>
    </row>
    <row r="53" spans="1:8" ht="15.75" x14ac:dyDescent="0.25">
      <c r="A53" s="5"/>
    </row>
    <row r="54" spans="1:8" ht="15.75" x14ac:dyDescent="0.25">
      <c r="A54" s="7" t="s">
        <v>18</v>
      </c>
    </row>
    <row r="55" spans="1:8" ht="15.75" x14ac:dyDescent="0.25">
      <c r="A55" s="5"/>
    </row>
    <row r="56" spans="1:8" ht="15.75" x14ac:dyDescent="0.25">
      <c r="A56" s="11" t="s">
        <v>19</v>
      </c>
    </row>
    <row r="57" spans="1:8" ht="15.75" x14ac:dyDescent="0.25">
      <c r="A57" s="11"/>
    </row>
    <row r="58" spans="1:8" ht="15.75" x14ac:dyDescent="0.25">
      <c r="A58" s="16" t="s">
        <v>1</v>
      </c>
      <c r="B58" s="15"/>
    </row>
    <row r="59" spans="1:8" ht="15.75" x14ac:dyDescent="0.25">
      <c r="A59" s="16"/>
      <c r="B59" s="15"/>
    </row>
    <row r="60" spans="1:8" ht="15.75" x14ac:dyDescent="0.25">
      <c r="A60" s="16" t="s">
        <v>57</v>
      </c>
      <c r="B60" s="15"/>
    </row>
    <row r="61" spans="1:8" ht="15.75" x14ac:dyDescent="0.25">
      <c r="A61" s="16"/>
      <c r="B61" s="15"/>
    </row>
    <row r="62" spans="1:8" ht="15.75" x14ac:dyDescent="0.25">
      <c r="A62" s="16" t="s">
        <v>53</v>
      </c>
      <c r="B62" s="15"/>
      <c r="C62">
        <v>1.2</v>
      </c>
      <c r="D62" t="s">
        <v>55</v>
      </c>
      <c r="E62" s="31">
        <f>SUMPRODUCT(E49:E51,G49:G51)</f>
        <v>1.2</v>
      </c>
      <c r="F62" s="30" t="s">
        <v>56</v>
      </c>
    </row>
    <row r="63" spans="1:8" ht="15.75" x14ac:dyDescent="0.25">
      <c r="A63" s="16"/>
      <c r="B63" s="15"/>
    </row>
    <row r="64" spans="1:8" ht="15.75" x14ac:dyDescent="0.25">
      <c r="A64" s="16" t="s">
        <v>58</v>
      </c>
      <c r="B64" s="16"/>
    </row>
    <row r="65" spans="1:6" ht="15.75" x14ac:dyDescent="0.25">
      <c r="A65" s="16"/>
      <c r="B65" s="16"/>
    </row>
    <row r="66" spans="1:6" ht="15.75" x14ac:dyDescent="0.25">
      <c r="A66" s="16" t="s">
        <v>61</v>
      </c>
      <c r="B66" s="16"/>
      <c r="C66">
        <f>(C62*F14)^2</f>
        <v>2.0735999999999997E-2</v>
      </c>
    </row>
    <row r="67" spans="1:6" ht="15.75" x14ac:dyDescent="0.25">
      <c r="A67" s="16"/>
      <c r="B67" s="16"/>
    </row>
    <row r="68" spans="1:6" ht="15.75" x14ac:dyDescent="0.25">
      <c r="A68" s="16" t="s">
        <v>60</v>
      </c>
      <c r="B68" s="16"/>
      <c r="C68">
        <f>SUM(H49:H51)</f>
        <v>1.8440000000000034E-3</v>
      </c>
    </row>
    <row r="69" spans="1:6" ht="15.75" x14ac:dyDescent="0.25">
      <c r="A69" s="16"/>
      <c r="B69" s="16"/>
    </row>
    <row r="70" spans="1:6" ht="15.75" x14ac:dyDescent="0.25">
      <c r="A70" s="16" t="s">
        <v>59</v>
      </c>
      <c r="B70" s="16"/>
      <c r="C70">
        <f>C68+C66</f>
        <v>2.2579999999999999E-2</v>
      </c>
    </row>
    <row r="71" spans="1:6" ht="16.5" thickBot="1" x14ac:dyDescent="0.3">
      <c r="A71" s="16"/>
      <c r="B71" s="16"/>
    </row>
    <row r="72" spans="1:6" ht="16.5" thickBot="1" x14ac:dyDescent="0.3">
      <c r="A72" s="16" t="s">
        <v>62</v>
      </c>
      <c r="B72" s="16"/>
      <c r="C72" s="32">
        <f>SQRT(C70)</f>
        <v>0.15026643005009468</v>
      </c>
    </row>
    <row r="73" spans="1:6" ht="15.75" x14ac:dyDescent="0.25">
      <c r="A73" s="16"/>
      <c r="B73" s="16"/>
    </row>
    <row r="74" spans="1:6" ht="15.75" x14ac:dyDescent="0.25">
      <c r="A74" s="5" t="s">
        <v>20</v>
      </c>
    </row>
    <row r="75" spans="1:6" ht="15.75" x14ac:dyDescent="0.25">
      <c r="A75" s="5"/>
    </row>
    <row r="76" spans="1:6" ht="18.75" x14ac:dyDescent="0.25">
      <c r="A76" s="6" t="s">
        <v>21</v>
      </c>
      <c r="F76" s="24">
        <v>0.01</v>
      </c>
    </row>
    <row r="77" spans="1:6" ht="15.75" x14ac:dyDescent="0.25">
      <c r="A77" s="6" t="s">
        <v>37</v>
      </c>
      <c r="F77">
        <v>-0.1</v>
      </c>
    </row>
    <row r="78" spans="1:6" ht="15.75" x14ac:dyDescent="0.25">
      <c r="A78" s="6" t="s">
        <v>22</v>
      </c>
    </row>
    <row r="79" spans="1:6" ht="15.75" x14ac:dyDescent="0.25">
      <c r="A79" s="5"/>
    </row>
    <row r="80" spans="1:6" ht="15.75" x14ac:dyDescent="0.25">
      <c r="A80" s="7" t="s">
        <v>23</v>
      </c>
    </row>
    <row r="81" spans="1:5" ht="15.75" x14ac:dyDescent="0.25">
      <c r="A81" s="13"/>
    </row>
    <row r="82" spans="1:5" ht="15.75" x14ac:dyDescent="0.25">
      <c r="A82" s="14" t="s">
        <v>24</v>
      </c>
    </row>
    <row r="83" spans="1:5" ht="15.75" x14ac:dyDescent="0.25">
      <c r="A83" s="14"/>
    </row>
    <row r="84" spans="1:5" ht="15.75" x14ac:dyDescent="0.25">
      <c r="A84" s="5" t="s">
        <v>1</v>
      </c>
    </row>
    <row r="85" spans="1:5" ht="15.75" x14ac:dyDescent="0.25">
      <c r="A85" s="5"/>
    </row>
    <row r="86" spans="1:5" ht="15.75" x14ac:dyDescent="0.25">
      <c r="A86" s="5"/>
    </row>
    <row r="87" spans="1:5" ht="15.75" x14ac:dyDescent="0.25">
      <c r="A87" s="5"/>
      <c r="B87" t="s">
        <v>64</v>
      </c>
      <c r="D87" s="28">
        <f>F12*F76</f>
        <v>0.15</v>
      </c>
      <c r="E87" t="s">
        <v>66</v>
      </c>
    </row>
    <row r="88" spans="1:5" ht="15.75" x14ac:dyDescent="0.25">
      <c r="A88" s="5"/>
      <c r="B88" t="s">
        <v>65</v>
      </c>
      <c r="D88" s="22">
        <f>C72</f>
        <v>0.15026643005009468</v>
      </c>
      <c r="E88" t="s">
        <v>67</v>
      </c>
    </row>
    <row r="89" spans="1:5" ht="15.75" x14ac:dyDescent="0.25">
      <c r="A89" s="5"/>
      <c r="B89" t="s">
        <v>68</v>
      </c>
      <c r="D89" s="27">
        <f>E32</f>
        <v>50000000</v>
      </c>
    </row>
    <row r="90" spans="1:5" ht="15.75" x14ac:dyDescent="0.25">
      <c r="A90" s="5"/>
      <c r="B90" t="s">
        <v>46</v>
      </c>
      <c r="D90" s="27">
        <f>E33</f>
        <v>80000000</v>
      </c>
    </row>
    <row r="91" spans="1:5" ht="15.75" x14ac:dyDescent="0.25">
      <c r="A91" s="5"/>
      <c r="B91" t="s">
        <v>69</v>
      </c>
      <c r="D91">
        <f>F77</f>
        <v>-0.1</v>
      </c>
    </row>
    <row r="92" spans="1:5" ht="15.75" x14ac:dyDescent="0.25">
      <c r="A92" s="5"/>
    </row>
    <row r="93" spans="1:5" ht="15.75" x14ac:dyDescent="0.25">
      <c r="A93" s="5"/>
      <c r="B93" t="s">
        <v>70</v>
      </c>
      <c r="D93">
        <f>D88^2+(D87*D90/D89)^2-2*D88*D87*(D90/D89)*D91</f>
        <v>8.7392788642404545E-2</v>
      </c>
    </row>
    <row r="94" spans="1:5" ht="15.75" x14ac:dyDescent="0.25">
      <c r="A94" s="5"/>
    </row>
    <row r="95" spans="1:5" ht="15.75" x14ac:dyDescent="0.25">
      <c r="A95" s="5"/>
      <c r="B95" t="s">
        <v>71</v>
      </c>
      <c r="D95" s="29">
        <f>SQRT(D93)</f>
        <v>0.29562271333983209</v>
      </c>
    </row>
    <row r="96" spans="1:5" ht="15.75" x14ac:dyDescent="0.25">
      <c r="A96" s="5"/>
    </row>
    <row r="97" spans="1:4" ht="16.5" thickBot="1" x14ac:dyDescent="0.3">
      <c r="A97" s="5"/>
      <c r="B97" t="s">
        <v>72</v>
      </c>
      <c r="D97" s="27">
        <f>$E$39</f>
        <v>-12800000</v>
      </c>
    </row>
    <row r="98" spans="1:4" ht="16.5" thickBot="1" x14ac:dyDescent="0.3">
      <c r="A98" s="5"/>
      <c r="B98" t="s">
        <v>73</v>
      </c>
      <c r="D98" s="33">
        <f>D97-1.645*D95*D89</f>
        <v>-37114968.172201186</v>
      </c>
    </row>
    <row r="99" spans="1:4" ht="15.75" x14ac:dyDescent="0.25">
      <c r="A99" s="5"/>
    </row>
    <row r="100" spans="1:4" ht="15.75" x14ac:dyDescent="0.25">
      <c r="A100" s="5"/>
    </row>
    <row r="101" spans="1:4" ht="15.75" x14ac:dyDescent="0.25">
      <c r="A101" s="5"/>
    </row>
    <row r="102" spans="1:4" ht="15.75" x14ac:dyDescent="0.25">
      <c r="A102" s="5"/>
    </row>
    <row r="103" spans="1:4" ht="15.75" x14ac:dyDescent="0.25">
      <c r="A103" s="11" t="s">
        <v>25</v>
      </c>
    </row>
    <row r="104" spans="1:4" ht="15.75" x14ac:dyDescent="0.25">
      <c r="A104" s="11"/>
    </row>
    <row r="105" spans="1:4" ht="15.75" x14ac:dyDescent="0.25">
      <c r="A105" s="11" t="s">
        <v>26</v>
      </c>
    </row>
    <row r="106" spans="1:4" ht="15.75" x14ac:dyDescent="0.25">
      <c r="A106" s="11"/>
    </row>
    <row r="107" spans="1:4" ht="15.75" x14ac:dyDescent="0.25">
      <c r="A107" s="5" t="s">
        <v>1</v>
      </c>
    </row>
    <row r="108" spans="1:4" ht="15.75" x14ac:dyDescent="0.25">
      <c r="A108" s="5"/>
    </row>
    <row r="109" spans="1:4" ht="15.75" x14ac:dyDescent="0.25">
      <c r="A109" s="5"/>
      <c r="B109" t="s">
        <v>74</v>
      </c>
    </row>
    <row r="110" spans="1:4" ht="15.75" x14ac:dyDescent="0.25">
      <c r="A110" s="5"/>
    </row>
    <row r="111" spans="1:4" ht="15.75" x14ac:dyDescent="0.25">
      <c r="A111" s="5"/>
      <c r="B111" t="s">
        <v>75</v>
      </c>
      <c r="C111" t="s">
        <v>55</v>
      </c>
      <c r="D111">
        <f>D88*0.95/D87</f>
        <v>0.95168739031726624</v>
      </c>
    </row>
    <row r="112" spans="1:4" ht="16.5" thickBot="1" x14ac:dyDescent="0.3">
      <c r="A112" s="5"/>
    </row>
    <row r="113" spans="1:6" ht="16.5" thickBot="1" x14ac:dyDescent="0.3">
      <c r="A113" s="5"/>
      <c r="B113" t="s">
        <v>76</v>
      </c>
      <c r="D113" s="34">
        <f>1/D111</f>
        <v>1.0507652094314581</v>
      </c>
    </row>
    <row r="114" spans="1:6" ht="15.75" x14ac:dyDescent="0.25">
      <c r="A114" s="5"/>
    </row>
    <row r="115" spans="1:6" ht="15.75" x14ac:dyDescent="0.25">
      <c r="A115" s="11"/>
    </row>
    <row r="116" spans="1:6" ht="15.75" x14ac:dyDescent="0.25">
      <c r="A116" s="11"/>
    </row>
    <row r="117" spans="1:6" ht="15.75" x14ac:dyDescent="0.25">
      <c r="A117" s="11"/>
    </row>
    <row r="118" spans="1:6" ht="15.75" x14ac:dyDescent="0.25">
      <c r="A118" s="11"/>
    </row>
    <row r="119" spans="1:6" ht="15.75" x14ac:dyDescent="0.25">
      <c r="A119" s="11"/>
    </row>
    <row r="120" spans="1:6" ht="15.75" x14ac:dyDescent="0.25">
      <c r="A120" s="11"/>
    </row>
    <row r="121" spans="1:6" ht="15.75" x14ac:dyDescent="0.25">
      <c r="A121" s="7"/>
    </row>
    <row r="122" spans="1:6" ht="15.75" x14ac:dyDescent="0.25">
      <c r="A122" s="5" t="s">
        <v>38</v>
      </c>
    </row>
    <row r="123" spans="1:6" ht="15.75" x14ac:dyDescent="0.25">
      <c r="A123" s="5" t="s">
        <v>39</v>
      </c>
    </row>
    <row r="124" spans="1:6" ht="15.75" x14ac:dyDescent="0.25">
      <c r="A124" s="5" t="s">
        <v>40</v>
      </c>
    </row>
    <row r="125" spans="1:6" ht="15.75" x14ac:dyDescent="0.25">
      <c r="A125" s="5"/>
    </row>
    <row r="126" spans="1:6" ht="15.75" x14ac:dyDescent="0.25">
      <c r="A126" s="6" t="s">
        <v>27</v>
      </c>
      <c r="F126">
        <v>0.8</v>
      </c>
    </row>
    <row r="127" spans="1:6" ht="15.75" x14ac:dyDescent="0.25">
      <c r="A127" s="6" t="s">
        <v>28</v>
      </c>
      <c r="F127">
        <v>0.5</v>
      </c>
    </row>
    <row r="128" spans="1:6" ht="15.75" x14ac:dyDescent="0.25">
      <c r="A128" s="6" t="s">
        <v>29</v>
      </c>
      <c r="F128" s="24">
        <v>0.05</v>
      </c>
    </row>
    <row r="129" spans="1:6" ht="15.75" x14ac:dyDescent="0.25">
      <c r="A129" s="12"/>
    </row>
    <row r="130" spans="1:6" ht="15.75" x14ac:dyDescent="0.25">
      <c r="A130" s="7" t="s">
        <v>30</v>
      </c>
    </row>
    <row r="131" spans="1:6" ht="15.75" x14ac:dyDescent="0.25">
      <c r="A131" s="7"/>
    </row>
    <row r="132" spans="1:6" ht="15.75" x14ac:dyDescent="0.25">
      <c r="A132" s="11" t="s">
        <v>31</v>
      </c>
    </row>
    <row r="133" spans="1:6" ht="15.75" x14ac:dyDescent="0.25">
      <c r="A133" s="11"/>
    </row>
    <row r="134" spans="1:6" ht="15.75" x14ac:dyDescent="0.25">
      <c r="A134" s="16" t="s">
        <v>1</v>
      </c>
    </row>
    <row r="135" spans="1:6" ht="15.75" x14ac:dyDescent="0.25">
      <c r="A135" s="16"/>
    </row>
    <row r="136" spans="1:6" ht="15.75" x14ac:dyDescent="0.25">
      <c r="A136" s="16"/>
      <c r="B136" s="19" t="s">
        <v>77</v>
      </c>
      <c r="C136" s="19" t="s">
        <v>78</v>
      </c>
      <c r="D136" s="19"/>
      <c r="E136" s="19"/>
    </row>
    <row r="137" spans="1:6" ht="15.75" x14ac:dyDescent="0.25">
      <c r="A137" s="16"/>
      <c r="B137" s="19"/>
      <c r="C137" s="19"/>
      <c r="D137" s="19"/>
      <c r="E137" s="19"/>
    </row>
    <row r="138" spans="1:6" ht="15.75" x14ac:dyDescent="0.25">
      <c r="A138" s="16"/>
      <c r="B138" s="19" t="s">
        <v>79</v>
      </c>
      <c r="C138" s="19">
        <f>F126/F127</f>
        <v>1.6</v>
      </c>
      <c r="D138" s="19"/>
      <c r="E138" s="19"/>
    </row>
    <row r="139" spans="1:6" ht="15.75" x14ac:dyDescent="0.25">
      <c r="A139" s="16"/>
      <c r="B139" s="20"/>
      <c r="C139" s="19"/>
      <c r="D139" s="19"/>
      <c r="E139" s="19"/>
    </row>
    <row r="140" spans="1:6" ht="15.75" x14ac:dyDescent="0.25">
      <c r="A140" s="16"/>
      <c r="B140" s="19" t="s">
        <v>80</v>
      </c>
      <c r="C140" s="19" t="s">
        <v>81</v>
      </c>
      <c r="D140" s="19"/>
      <c r="E140" s="19" t="s">
        <v>85</v>
      </c>
      <c r="F140" s="23">
        <v>3.5000000000000003E-2</v>
      </c>
    </row>
    <row r="141" spans="1:6" ht="16.5" thickBot="1" x14ac:dyDescent="0.3">
      <c r="A141" s="16"/>
      <c r="B141" s="19"/>
      <c r="C141" s="19"/>
      <c r="D141" s="19"/>
      <c r="E141" s="19"/>
    </row>
    <row r="142" spans="1:6" ht="16.5" thickBot="1" x14ac:dyDescent="0.3">
      <c r="A142" s="16"/>
      <c r="B142" s="20" t="s">
        <v>82</v>
      </c>
      <c r="C142" s="32">
        <f>0.035/SQRT(1.6^2*0.05^2+0.05^2)</f>
        <v>0.37099925800222594</v>
      </c>
      <c r="D142" s="19"/>
      <c r="E142" s="19"/>
    </row>
    <row r="143" spans="1:6" ht="16.5" thickBot="1" x14ac:dyDescent="0.3">
      <c r="A143" s="16"/>
      <c r="B143" s="19" t="s">
        <v>83</v>
      </c>
      <c r="C143" s="32">
        <f>1.6*C142</f>
        <v>0.59359881280356153</v>
      </c>
      <c r="D143" s="19"/>
      <c r="E143" s="19"/>
    </row>
    <row r="144" spans="1:6" ht="15.75" x14ac:dyDescent="0.25">
      <c r="A144" s="16"/>
      <c r="B144" s="19"/>
      <c r="C144" s="19"/>
      <c r="D144" s="19"/>
      <c r="E144" s="19"/>
    </row>
    <row r="145" spans="1:12" ht="15.75" x14ac:dyDescent="0.25">
      <c r="A145" s="11"/>
      <c r="B145" s="19"/>
      <c r="C145" s="19"/>
      <c r="D145" s="19"/>
      <c r="E145" s="19"/>
    </row>
    <row r="146" spans="1:12" ht="15.75" x14ac:dyDescent="0.25">
      <c r="A146" s="11"/>
      <c r="B146" s="19"/>
      <c r="C146" s="19"/>
      <c r="D146" s="19"/>
      <c r="E146" s="19"/>
    </row>
    <row r="147" spans="1:12" ht="15.75" x14ac:dyDescent="0.25">
      <c r="A147" s="11"/>
      <c r="B147" s="19"/>
      <c r="C147" s="19"/>
      <c r="D147" s="19"/>
      <c r="E147" s="19"/>
    </row>
    <row r="148" spans="1:12" ht="15.75" x14ac:dyDescent="0.25">
      <c r="A148" s="11"/>
      <c r="B148" s="19"/>
      <c r="C148" s="19"/>
      <c r="D148" s="19"/>
      <c r="E148" s="19"/>
    </row>
    <row r="149" spans="1:12" ht="15.75" x14ac:dyDescent="0.25">
      <c r="A149" s="11"/>
    </row>
    <row r="150" spans="1:12" ht="15.75" x14ac:dyDescent="0.25">
      <c r="A150" s="11"/>
    </row>
    <row r="151" spans="1:12" ht="15.75" x14ac:dyDescent="0.25">
      <c r="A151" s="11"/>
    </row>
    <row r="152" spans="1:12" ht="15.75" x14ac:dyDescent="0.25">
      <c r="A152" s="11"/>
    </row>
    <row r="153" spans="1:12" ht="15.75" x14ac:dyDescent="0.25">
      <c r="A153" s="11"/>
    </row>
    <row r="154" spans="1:12" ht="15.75" x14ac:dyDescent="0.25">
      <c r="A154" s="11"/>
    </row>
    <row r="155" spans="1:12" ht="15.75" x14ac:dyDescent="0.25">
      <c r="A155" s="11" t="s">
        <v>32</v>
      </c>
    </row>
    <row r="157" spans="1:12" ht="15.75" x14ac:dyDescent="0.25">
      <c r="A157" s="16" t="s">
        <v>1</v>
      </c>
    </row>
    <row r="159" spans="1:12" ht="15.75" thickBot="1" x14ac:dyDescent="0.3">
      <c r="C159" s="19"/>
      <c r="D159" s="19"/>
      <c r="E159" s="19"/>
      <c r="F159" s="19"/>
      <c r="G159" s="19"/>
      <c r="H159" s="19"/>
      <c r="I159" s="19"/>
      <c r="J159" s="19"/>
      <c r="K159" s="19"/>
      <c r="L159" s="19"/>
    </row>
    <row r="160" spans="1:12" ht="15.75" thickBot="1" x14ac:dyDescent="0.3">
      <c r="B160" t="s">
        <v>84</v>
      </c>
      <c r="C160" s="35">
        <f>F127*F140/C142/F128</f>
        <v>0.94339811320566047</v>
      </c>
      <c r="D160" s="19"/>
      <c r="E160" s="19"/>
      <c r="F160" s="19"/>
      <c r="G160" s="19"/>
      <c r="H160" s="19"/>
      <c r="I160" s="19"/>
      <c r="J160" s="19"/>
      <c r="K160" s="19"/>
      <c r="L160" s="19"/>
    </row>
    <row r="161" spans="3:12" x14ac:dyDescent="0.25">
      <c r="C161" s="19"/>
      <c r="D161" s="19"/>
      <c r="E161" s="19"/>
      <c r="F161" s="21"/>
      <c r="G161" s="19"/>
      <c r="H161" s="19"/>
      <c r="I161" s="19"/>
      <c r="J161" s="19"/>
      <c r="K161" s="19"/>
      <c r="L161" s="19"/>
    </row>
    <row r="162" spans="3:12" x14ac:dyDescent="0.25">
      <c r="C162" s="19"/>
      <c r="D162" s="19"/>
      <c r="E162" s="19"/>
      <c r="F162" s="19"/>
      <c r="G162" s="19"/>
      <c r="H162" s="19"/>
      <c r="I162" s="19"/>
      <c r="J162" s="19"/>
      <c r="K162" s="19"/>
      <c r="L162" s="19"/>
    </row>
    <row r="163" spans="3:12" x14ac:dyDescent="0.25">
      <c r="C163" s="19"/>
      <c r="D163" s="19"/>
      <c r="E163" s="19"/>
      <c r="F163" s="19"/>
      <c r="G163" s="19"/>
      <c r="H163" s="19"/>
      <c r="I163" s="19"/>
      <c r="J163" s="19"/>
      <c r="K163" s="19"/>
      <c r="L163" s="19"/>
    </row>
    <row r="164" spans="3:12" x14ac:dyDescent="0.25">
      <c r="C164" s="19"/>
      <c r="D164" s="19"/>
      <c r="E164" s="19"/>
      <c r="F164" s="19"/>
      <c r="G164" s="19"/>
      <c r="H164" s="19"/>
      <c r="I164" s="19"/>
      <c r="J164" s="19"/>
      <c r="K164" s="19"/>
      <c r="L164" s="19"/>
    </row>
    <row r="165" spans="3:12" x14ac:dyDescent="0.25">
      <c r="C165" s="19"/>
      <c r="D165" s="19"/>
      <c r="E165" s="19"/>
      <c r="F165" s="19"/>
      <c r="G165" s="19"/>
      <c r="H165" s="19"/>
      <c r="I165" s="19"/>
      <c r="J165" s="19"/>
      <c r="K165" s="19"/>
      <c r="L165" s="19"/>
    </row>
    <row r="166" spans="3:12" x14ac:dyDescent="0.25">
      <c r="C166" s="19"/>
      <c r="D166" s="19"/>
      <c r="E166" s="19"/>
      <c r="F166" s="19"/>
      <c r="G166" s="19"/>
      <c r="H166" s="19"/>
      <c r="I166" s="19"/>
      <c r="J166" s="19"/>
      <c r="K166" s="19"/>
      <c r="L166" s="19"/>
    </row>
    <row r="167" spans="3:12" x14ac:dyDescent="0.25">
      <c r="C167" s="20"/>
      <c r="D167" s="19"/>
      <c r="E167" s="19"/>
      <c r="F167" s="19"/>
      <c r="G167" s="19"/>
      <c r="H167" s="19"/>
      <c r="I167" s="19"/>
      <c r="J167" s="19"/>
      <c r="K167" s="19"/>
      <c r="L167" s="19"/>
    </row>
    <row r="168" spans="3:12" x14ac:dyDescent="0.25">
      <c r="C168" s="19"/>
      <c r="D168" s="19"/>
      <c r="E168" s="19"/>
      <c r="F168" s="19"/>
      <c r="G168" s="19"/>
      <c r="H168" s="19"/>
      <c r="I168" s="19"/>
      <c r="J168" s="19"/>
      <c r="K168" s="19"/>
      <c r="L168" s="19"/>
    </row>
    <row r="169" spans="3:12" x14ac:dyDescent="0.25">
      <c r="C169" s="19"/>
      <c r="D169" s="19"/>
      <c r="E169" s="19"/>
      <c r="F169" s="19"/>
      <c r="G169" s="19"/>
      <c r="H169" s="19"/>
      <c r="I169" s="19"/>
      <c r="J169" s="19"/>
      <c r="K169" s="19"/>
      <c r="L169" s="19"/>
    </row>
    <row r="170" spans="3:12" x14ac:dyDescent="0.25">
      <c r="C170" s="19"/>
      <c r="D170" s="19"/>
      <c r="E170" s="19"/>
      <c r="F170" s="19"/>
      <c r="G170" s="19"/>
      <c r="H170" s="19"/>
      <c r="I170" s="19"/>
      <c r="J170" s="19"/>
      <c r="K170" s="19"/>
      <c r="L170" s="19"/>
    </row>
    <row r="171" spans="3:12" x14ac:dyDescent="0.25">
      <c r="C171" s="19"/>
      <c r="D171" s="19"/>
      <c r="E171" s="19"/>
      <c r="F171" s="19"/>
      <c r="G171" s="19"/>
      <c r="H171" s="19"/>
      <c r="I171" s="19"/>
      <c r="J171" s="19"/>
      <c r="K171" s="19"/>
      <c r="L171" s="19"/>
    </row>
    <row r="172" spans="3:12" x14ac:dyDescent="0.25">
      <c r="C172" s="19"/>
      <c r="D172" s="19"/>
      <c r="E172" s="19"/>
      <c r="F172" s="19"/>
      <c r="G172" s="19"/>
      <c r="H172" s="19"/>
      <c r="I172" s="19"/>
      <c r="J172" s="19"/>
      <c r="K172" s="19"/>
      <c r="L172" s="19"/>
    </row>
    <row r="173" spans="3:12" x14ac:dyDescent="0.25">
      <c r="C173" s="19"/>
      <c r="D173" s="19"/>
      <c r="E173" s="19"/>
      <c r="F173" s="19"/>
      <c r="G173" s="19"/>
      <c r="H173" s="19"/>
      <c r="I173" s="19"/>
      <c r="J173" s="19"/>
      <c r="K173" s="19"/>
      <c r="L173" s="19"/>
    </row>
    <row r="174" spans="3:12" x14ac:dyDescent="0.25">
      <c r="C174" s="19"/>
      <c r="D174" s="19"/>
      <c r="E174" s="19"/>
      <c r="F174" s="19"/>
      <c r="G174" s="19"/>
      <c r="H174" s="19"/>
      <c r="I174" s="19"/>
      <c r="J174" s="19"/>
      <c r="K174" s="19"/>
      <c r="L174" s="19"/>
    </row>
  </sheetData>
  <pageMargins left="0.7" right="0.7" top="0.75" bottom="0.75" header="0.3" footer="0.3"/>
  <pageSetup scale="3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2(b)</vt:lpstr>
      <vt:lpstr>2(c)</vt:lpstr>
      <vt:lpstr>3(b)(i)</vt:lpstr>
      <vt:lpstr>4(b)(i)(ii)</vt:lpstr>
      <vt:lpstr>7</vt:lpstr>
    </vt:vector>
  </TitlesOfParts>
  <Company>IT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 Zionce</cp:lastModifiedBy>
  <cp:lastPrinted>2020-08-06T05:38:45Z</cp:lastPrinted>
  <dcterms:created xsi:type="dcterms:W3CDTF">2020-07-26T17:46:21Z</dcterms:created>
  <dcterms:modified xsi:type="dcterms:W3CDTF">2021-01-19T16:40:41Z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4f6feb-bc60-48e1-9a65-8f26ae8b4956_Enabled">
    <vt:lpwstr>True</vt:lpwstr>
  </property>
  <property fmtid="{D5CDD505-2E9C-101B-9397-08002B2CF9AE}" pid="3" name="MSIP_Label_3b4f6feb-bc60-48e1-9a65-8f26ae8b4956_SiteId">
    <vt:lpwstr>3bea478c-1684-4a8c-8e85-045ec54ba430</vt:lpwstr>
  </property>
  <property fmtid="{D5CDD505-2E9C-101B-9397-08002B2CF9AE}" pid="4" name="MSIP_Label_3b4f6feb-bc60-48e1-9a65-8f26ae8b4956_Owner">
    <vt:lpwstr>Gifford.Nick@principal.com</vt:lpwstr>
  </property>
  <property fmtid="{D5CDD505-2E9C-101B-9397-08002B2CF9AE}" pid="5" name="MSIP_Label_3b4f6feb-bc60-48e1-9a65-8f26ae8b4956_SetDate">
    <vt:lpwstr>2020-12-23T18:14:34.4967003Z</vt:lpwstr>
  </property>
  <property fmtid="{D5CDD505-2E9C-101B-9397-08002B2CF9AE}" pid="6" name="MSIP_Label_3b4f6feb-bc60-48e1-9a65-8f26ae8b4956_Name">
    <vt:lpwstr>Public</vt:lpwstr>
  </property>
  <property fmtid="{D5CDD505-2E9C-101B-9397-08002B2CF9AE}" pid="7" name="MSIP_Label_3b4f6feb-bc60-48e1-9a65-8f26ae8b4956_Application">
    <vt:lpwstr>Microsoft Azure Information Protection</vt:lpwstr>
  </property>
  <property fmtid="{D5CDD505-2E9C-101B-9397-08002B2CF9AE}" pid="8" name="MSIP_Label_3b4f6feb-bc60-48e1-9a65-8f26ae8b4956_ActionId">
    <vt:lpwstr>be8a1758-9d31-4856-a771-37e584a12be0</vt:lpwstr>
  </property>
  <property fmtid="{D5CDD505-2E9C-101B-9397-08002B2CF9AE}" pid="9" name="MSIP_Label_3b4f6feb-bc60-48e1-9a65-8f26ae8b4956_Extended_MSFT_Method">
    <vt:lpwstr>Manual</vt:lpwstr>
  </property>
  <property fmtid="{D5CDD505-2E9C-101B-9397-08002B2CF9AE}" pid="10" name="MSIP_Label_af49516a-7525-4936-8880-b1dc1e580865_Enabled">
    <vt:lpwstr>True</vt:lpwstr>
  </property>
  <property fmtid="{D5CDD505-2E9C-101B-9397-08002B2CF9AE}" pid="11" name="MSIP_Label_af49516a-7525-4936-8880-b1dc1e580865_SiteId">
    <vt:lpwstr>3bea478c-1684-4a8c-8e85-045ec54ba430</vt:lpwstr>
  </property>
  <property fmtid="{D5CDD505-2E9C-101B-9397-08002B2CF9AE}" pid="12" name="MSIP_Label_af49516a-7525-4936-8880-b1dc1e580865_Owner">
    <vt:lpwstr>Gifford.Nick@principal.com</vt:lpwstr>
  </property>
  <property fmtid="{D5CDD505-2E9C-101B-9397-08002B2CF9AE}" pid="13" name="MSIP_Label_af49516a-7525-4936-8880-b1dc1e580865_SetDate">
    <vt:lpwstr>2020-12-23T18:14:34.4967003Z</vt:lpwstr>
  </property>
  <property fmtid="{D5CDD505-2E9C-101B-9397-08002B2CF9AE}" pid="14" name="MSIP_Label_af49516a-7525-4936-8880-b1dc1e580865_Name">
    <vt:lpwstr>Non-visible label</vt:lpwstr>
  </property>
  <property fmtid="{D5CDD505-2E9C-101B-9397-08002B2CF9AE}" pid="15" name="MSIP_Label_af49516a-7525-4936-8880-b1dc1e580865_Application">
    <vt:lpwstr>Microsoft Azure Information Protection</vt:lpwstr>
  </property>
  <property fmtid="{D5CDD505-2E9C-101B-9397-08002B2CF9AE}" pid="16" name="MSIP_Label_af49516a-7525-4936-8880-b1dc1e580865_ActionId">
    <vt:lpwstr>be8a1758-9d31-4856-a771-37e584a12be0</vt:lpwstr>
  </property>
  <property fmtid="{D5CDD505-2E9C-101B-9397-08002B2CF9AE}" pid="17" name="MSIP_Label_af49516a-7525-4936-8880-b1dc1e580865_Parent">
    <vt:lpwstr>3b4f6feb-bc60-48e1-9a65-8f26ae8b4956</vt:lpwstr>
  </property>
  <property fmtid="{D5CDD505-2E9C-101B-9397-08002B2CF9AE}" pid="18" name="MSIP_Label_af49516a-7525-4936-8880-b1dc1e580865_Extended_MSFT_Method">
    <vt:lpwstr>Manual</vt:lpwstr>
  </property>
  <property fmtid="{D5CDD505-2E9C-101B-9397-08002B2CF9AE}" pid="19" name="Sensitivity">
    <vt:lpwstr>Public Non-visible label</vt:lpwstr>
  </property>
</Properties>
</file>