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M:\Research\Practice Research\RP102-Longevity Pooling\Final Material for Web\"/>
    </mc:Choice>
  </mc:AlternateContent>
  <xr:revisionPtr revIDLastSave="0" documentId="10_ncr:100000_{0933E34D-9635-463A-AE6C-9A48BB70B1F6}" xr6:coauthVersionLast="31" xr6:coauthVersionMax="36" xr10:uidLastSave="{00000000-0000-0000-0000-000000000000}"/>
  <bookViews>
    <workbookView xWindow="25425" yWindow="1725" windowWidth="25605" windowHeight="16095" tabRatio="500" xr2:uid="{00000000-000D-0000-FFFF-FFFF00000000}"/>
  </bookViews>
  <sheets>
    <sheet name="Disclaimer" sheetId="3" r:id="rId1"/>
    <sheet name="q.x" sheetId="1" r:id="rId2"/>
    <sheet name="q.star.x" sheetId="2" r:id="rId3"/>
    <sheet name="MortTables" sheetId="4" r:id="rId4"/>
  </sheets>
  <definedNames>
    <definedName name="age">q.x!#REF!</definedName>
    <definedName name="gamma">q.x!$E$3</definedName>
    <definedName name="q.table">q.x!$D$11:$F$121</definedName>
    <definedName name="rf">q.x!$E$2</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L12" i="2" l="1"/>
  <c r="M12" i="2"/>
  <c r="L13" i="2"/>
  <c r="M13" i="2"/>
  <c r="L14" i="2"/>
  <c r="M14" i="2"/>
  <c r="L15" i="2"/>
  <c r="M15" i="2"/>
  <c r="L16" i="2"/>
  <c r="M16" i="2"/>
  <c r="L17" i="2"/>
  <c r="M17" i="2"/>
  <c r="L18" i="2"/>
  <c r="M18" i="2"/>
  <c r="L19" i="2"/>
  <c r="M19" i="2"/>
  <c r="L20" i="2"/>
  <c r="M20" i="2"/>
  <c r="L21" i="2"/>
  <c r="M21" i="2"/>
  <c r="L22" i="2"/>
  <c r="M22" i="2"/>
  <c r="L23" i="2"/>
  <c r="M23" i="2"/>
  <c r="L24" i="2"/>
  <c r="M24" i="2"/>
  <c r="L25" i="2"/>
  <c r="M25" i="2"/>
  <c r="L26" i="2"/>
  <c r="M26" i="2"/>
  <c r="L27" i="2"/>
  <c r="M27" i="2"/>
  <c r="L28" i="2"/>
  <c r="M28" i="2"/>
  <c r="L29" i="2"/>
  <c r="M29" i="2"/>
  <c r="L30" i="2"/>
  <c r="M30" i="2"/>
  <c r="L31" i="2"/>
  <c r="M31" i="2"/>
  <c r="L32" i="2"/>
  <c r="M32" i="2"/>
  <c r="L33" i="2"/>
  <c r="M33" i="2"/>
  <c r="L34" i="2"/>
  <c r="M34" i="2"/>
  <c r="L35" i="2"/>
  <c r="M35" i="2"/>
  <c r="L36" i="2"/>
  <c r="M36" i="2"/>
  <c r="L37" i="2"/>
  <c r="M37" i="2"/>
  <c r="L38" i="2"/>
  <c r="M38" i="2"/>
  <c r="L39" i="2"/>
  <c r="M39" i="2"/>
  <c r="L40" i="2"/>
  <c r="M40" i="2"/>
  <c r="L41" i="2"/>
  <c r="M41" i="2"/>
  <c r="L42" i="2"/>
  <c r="M42" i="2"/>
  <c r="L43" i="2"/>
  <c r="M43" i="2"/>
  <c r="L44" i="2"/>
  <c r="M44" i="2"/>
  <c r="L45" i="2"/>
  <c r="M45" i="2"/>
  <c r="L46" i="2"/>
  <c r="M46" i="2"/>
  <c r="L47" i="2"/>
  <c r="M47" i="2"/>
  <c r="L48" i="2"/>
  <c r="M48" i="2"/>
  <c r="L49" i="2"/>
  <c r="M49" i="2"/>
  <c r="L50" i="2"/>
  <c r="M50" i="2"/>
  <c r="L51" i="2"/>
  <c r="M51" i="2"/>
  <c r="L52" i="2"/>
  <c r="M52" i="2"/>
  <c r="L53" i="2"/>
  <c r="M53" i="2"/>
  <c r="L54" i="2"/>
  <c r="M54" i="2"/>
  <c r="L55" i="2"/>
  <c r="M55" i="2"/>
  <c r="L56" i="2"/>
  <c r="M56" i="2"/>
  <c r="L57" i="2"/>
  <c r="M57" i="2"/>
  <c r="L58" i="2"/>
  <c r="M58" i="2"/>
  <c r="L59" i="2"/>
  <c r="M59" i="2"/>
  <c r="L60" i="2"/>
  <c r="M60" i="2"/>
  <c r="L61" i="2"/>
  <c r="M61" i="2"/>
  <c r="L62" i="2"/>
  <c r="M62" i="2"/>
  <c r="L63" i="2"/>
  <c r="M63" i="2"/>
  <c r="L64" i="2"/>
  <c r="M64" i="2"/>
  <c r="L65" i="2"/>
  <c r="M65" i="2"/>
  <c r="L66" i="2"/>
  <c r="M66" i="2"/>
  <c r="L67" i="2"/>
  <c r="M67" i="2"/>
  <c r="L68" i="2"/>
  <c r="M68" i="2"/>
  <c r="L69" i="2"/>
  <c r="M69" i="2"/>
  <c r="L70" i="2"/>
  <c r="M70" i="2"/>
  <c r="M11" i="2"/>
  <c r="L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1" i="2"/>
  <c r="L12" i="1"/>
  <c r="M12" i="1"/>
  <c r="L13" i="1"/>
  <c r="M13" i="1"/>
  <c r="L14" i="1"/>
  <c r="M14" i="1"/>
  <c r="L15" i="1"/>
  <c r="M15" i="1"/>
  <c r="L16" i="1"/>
  <c r="M16" i="1"/>
  <c r="L17" i="1"/>
  <c r="M17" i="1"/>
  <c r="L18" i="1"/>
  <c r="M18" i="1"/>
  <c r="L19" i="1"/>
  <c r="M19" i="1"/>
  <c r="L20" i="1"/>
  <c r="M20" i="1"/>
  <c r="L21" i="1"/>
  <c r="M21" i="1"/>
  <c r="L22" i="1"/>
  <c r="M22" i="1"/>
  <c r="L23" i="1"/>
  <c r="M23" i="1"/>
  <c r="L24" i="1"/>
  <c r="M24" i="1"/>
  <c r="L25" i="1"/>
  <c r="M25" i="1"/>
  <c r="L26" i="1"/>
  <c r="M26" i="1"/>
  <c r="L27" i="1"/>
  <c r="M27" i="1"/>
  <c r="L28" i="1"/>
  <c r="M28" i="1"/>
  <c r="L29" i="1"/>
  <c r="M29" i="1"/>
  <c r="L30" i="1"/>
  <c r="M30" i="1"/>
  <c r="L31" i="1"/>
  <c r="M31" i="1"/>
  <c r="L32" i="1"/>
  <c r="M32" i="1"/>
  <c r="L33" i="1"/>
  <c r="M33" i="1"/>
  <c r="L34" i="1"/>
  <c r="M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49" i="1"/>
  <c r="M49" i="1"/>
  <c r="L50" i="1"/>
  <c r="M50" i="1"/>
  <c r="L51" i="1"/>
  <c r="M51" i="1"/>
  <c r="L52" i="1"/>
  <c r="M52" i="1"/>
  <c r="L53" i="1"/>
  <c r="M53" i="1"/>
  <c r="L54" i="1"/>
  <c r="M54" i="1"/>
  <c r="L55" i="1"/>
  <c r="M55" i="1"/>
  <c r="L56" i="1"/>
  <c r="M56" i="1"/>
  <c r="L57" i="1"/>
  <c r="M57" i="1"/>
  <c r="L58" i="1"/>
  <c r="M58" i="1"/>
  <c r="L59" i="1"/>
  <c r="M59" i="1"/>
  <c r="L60" i="1"/>
  <c r="M60" i="1"/>
  <c r="L61" i="1"/>
  <c r="M61" i="1"/>
  <c r="L62" i="1"/>
  <c r="M62" i="1"/>
  <c r="L63" i="1"/>
  <c r="M63" i="1"/>
  <c r="L64" i="1"/>
  <c r="M64" i="1"/>
  <c r="L65" i="1"/>
  <c r="M65" i="1"/>
  <c r="L66" i="1"/>
  <c r="M66" i="1"/>
  <c r="L67" i="1"/>
  <c r="M67" i="1"/>
  <c r="L68" i="1"/>
  <c r="M68" i="1"/>
  <c r="L69" i="1"/>
  <c r="M69" i="1"/>
  <c r="L70" i="1"/>
  <c r="M70" i="1"/>
  <c r="M11" i="1"/>
  <c r="L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1" i="1"/>
  <c r="A12" i="4"/>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1" i="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l="1"/>
  <c r="M71" i="1"/>
  <c r="I73" i="1" l="1"/>
  <c r="M72" i="1"/>
  <c r="I74" i="1" l="1"/>
  <c r="M73" i="1"/>
  <c r="I75" i="1" l="1"/>
  <c r="M74" i="1"/>
  <c r="I76" i="1" l="1"/>
  <c r="M75" i="1"/>
  <c r="I77" i="1" l="1"/>
  <c r="M76" i="1"/>
  <c r="I78" i="1" l="1"/>
  <c r="M77" i="1"/>
  <c r="I79" i="1" l="1"/>
  <c r="M78" i="1"/>
  <c r="I80" i="1" l="1"/>
  <c r="M79" i="1"/>
  <c r="I81" i="1" l="1"/>
  <c r="M80" i="1"/>
  <c r="I82" i="1" l="1"/>
  <c r="M81" i="1"/>
  <c r="I83" i="1" l="1"/>
  <c r="M82" i="1"/>
  <c r="I84" i="1" l="1"/>
  <c r="M83" i="1"/>
  <c r="I85" i="1" l="1"/>
  <c r="M84" i="1"/>
  <c r="I86" i="1" l="1"/>
  <c r="M85" i="1"/>
  <c r="I87" i="1" l="1"/>
  <c r="M86" i="1"/>
  <c r="I88" i="1" l="1"/>
  <c r="M87" i="1"/>
  <c r="I89" i="1" l="1"/>
  <c r="M88" i="1"/>
  <c r="I90" i="1" l="1"/>
  <c r="M89" i="1"/>
  <c r="I91" i="1" l="1"/>
  <c r="M90" i="1"/>
  <c r="I92" i="1" l="1"/>
  <c r="M91" i="1"/>
  <c r="M92" i="1" l="1"/>
  <c r="I93" i="1"/>
  <c r="I94" i="1" l="1"/>
  <c r="M93" i="1"/>
  <c r="I95" i="1" l="1"/>
  <c r="M94" i="1"/>
  <c r="I96" i="1" l="1"/>
  <c r="M95" i="1"/>
  <c r="I97" i="1" l="1"/>
  <c r="M96" i="1"/>
  <c r="I98" i="1" l="1"/>
  <c r="M97" i="1"/>
  <c r="I99" i="1" l="1"/>
  <c r="M98" i="1"/>
  <c r="I100" i="1" l="1"/>
  <c r="M99" i="1"/>
  <c r="I101" i="1" l="1"/>
  <c r="M100" i="1"/>
  <c r="I102" i="1" l="1"/>
  <c r="M101" i="1"/>
  <c r="I103" i="1" l="1"/>
  <c r="M102" i="1"/>
  <c r="I104" i="1" l="1"/>
  <c r="M103" i="1"/>
  <c r="I105" i="1" l="1"/>
  <c r="M104" i="1"/>
  <c r="I106" i="1" l="1"/>
  <c r="M105" i="1"/>
  <c r="I107" i="1" l="1"/>
  <c r="M106" i="1"/>
  <c r="I108" i="1" l="1"/>
  <c r="M107" i="1"/>
  <c r="I109" i="1" l="1"/>
  <c r="M108" i="1"/>
  <c r="I110" i="1" l="1"/>
  <c r="M109" i="1"/>
  <c r="I111" i="1" l="1"/>
  <c r="M110" i="1"/>
  <c r="I112" i="1" l="1"/>
  <c r="M111" i="1"/>
  <c r="I113" i="1" l="1"/>
  <c r="M112" i="1"/>
  <c r="M113" i="1" l="1"/>
  <c r="I114" i="1"/>
  <c r="I115" i="1" l="1"/>
  <c r="M114" i="1"/>
  <c r="I116" i="1" l="1"/>
  <c r="M115" i="1"/>
  <c r="M116" i="1" l="1"/>
  <c r="I117" i="1"/>
  <c r="I118" i="1" l="1"/>
  <c r="M117" i="1"/>
  <c r="I119" i="1" l="1"/>
  <c r="M118" i="1"/>
  <c r="I120" i="1" l="1"/>
  <c r="M119" i="1"/>
  <c r="I121" i="1" l="1"/>
  <c r="M120" i="1"/>
  <c r="I122" i="1" l="1"/>
  <c r="M121" i="1"/>
  <c r="M122" i="1" l="1"/>
  <c r="I123" i="1"/>
  <c r="I124" i="1" l="1"/>
  <c r="M123" i="1"/>
  <c r="I125" i="1" l="1"/>
  <c r="M124" i="1"/>
  <c r="I126" i="1" l="1"/>
  <c r="M126" i="1" s="1"/>
  <c r="I3" i="1" s="1"/>
  <c r="M125"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1" i="1"/>
  <c r="H11" i="1" s="1"/>
  <c r="H12" i="1" s="1"/>
  <c r="H13" i="1" l="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l="1"/>
  <c r="L71" i="1"/>
  <c r="H73" i="1" l="1"/>
  <c r="L72" i="1"/>
  <c r="H74" i="1" l="1"/>
  <c r="L73" i="1"/>
  <c r="H75" i="1" l="1"/>
  <c r="L74" i="1"/>
  <c r="F126" i="2"/>
  <c r="E126" i="2"/>
  <c r="F125" i="2"/>
  <c r="E125" i="2"/>
  <c r="F124" i="2"/>
  <c r="E124" i="2"/>
  <c r="F123" i="2"/>
  <c r="E123" i="2"/>
  <c r="F122" i="2"/>
  <c r="E122" i="2"/>
  <c r="H76" i="1" l="1"/>
  <c r="L75" i="1"/>
  <c r="F11" i="2"/>
  <c r="I11" i="2" s="1"/>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E11" i="2"/>
  <c r="H11" i="2" s="1"/>
  <c r="H12" i="2" s="1"/>
  <c r="H13" i="2" s="1"/>
  <c r="H14" i="2" s="1"/>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D11" i="2"/>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11" i="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H77" i="1" l="1"/>
  <c r="L76" i="1"/>
  <c r="H15" i="2"/>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43" i="2" s="1"/>
  <c r="H44" i="2" s="1"/>
  <c r="H45" i="2" s="1"/>
  <c r="H46" i="2" s="1"/>
  <c r="H47" i="2" s="1"/>
  <c r="H48" i="2" s="1"/>
  <c r="H49" i="2" s="1"/>
  <c r="H50" i="2" s="1"/>
  <c r="H51" i="2" s="1"/>
  <c r="H52" i="2" s="1"/>
  <c r="H53" i="2" s="1"/>
  <c r="H54" i="2" s="1"/>
  <c r="H55" i="2" s="1"/>
  <c r="H56" i="2" s="1"/>
  <c r="H57" i="2" s="1"/>
  <c r="H58" i="2" s="1"/>
  <c r="H59" i="2" s="1"/>
  <c r="H60" i="2" s="1"/>
  <c r="H61" i="2" s="1"/>
  <c r="H62" i="2" s="1"/>
  <c r="H63" i="2" s="1"/>
  <c r="H64" i="2" s="1"/>
  <c r="H65" i="2" s="1"/>
  <c r="H66" i="2" s="1"/>
  <c r="H67" i="2" s="1"/>
  <c r="H68" i="2" s="1"/>
  <c r="H69" i="2" s="1"/>
  <c r="H70" i="2" s="1"/>
  <c r="H71" i="2" s="1"/>
  <c r="H72" i="2" s="1"/>
  <c r="H73" i="2" s="1"/>
  <c r="H74" i="2" s="1"/>
  <c r="H75" i="2" s="1"/>
  <c r="H76" i="2" s="1"/>
  <c r="H77" i="2" s="1"/>
  <c r="H78" i="2" s="1"/>
  <c r="H79" i="2" s="1"/>
  <c r="H80" i="2" s="1"/>
  <c r="H81" i="2" s="1"/>
  <c r="H82" i="2" s="1"/>
  <c r="H83" i="2" s="1"/>
  <c r="H84" i="2" s="1"/>
  <c r="H85" i="2" s="1"/>
  <c r="H86" i="2" s="1"/>
  <c r="H87" i="2" s="1"/>
  <c r="H88" i="2" s="1"/>
  <c r="H89" i="2" s="1"/>
  <c r="H90" i="2" s="1"/>
  <c r="H91" i="2" s="1"/>
  <c r="H92" i="2" s="1"/>
  <c r="H93" i="2" s="1"/>
  <c r="H94" i="2" s="1"/>
  <c r="H95" i="2" s="1"/>
  <c r="H96" i="2" s="1"/>
  <c r="H97" i="2" s="1"/>
  <c r="H98" i="2" s="1"/>
  <c r="H99" i="2" s="1"/>
  <c r="H100" i="2" s="1"/>
  <c r="H101" i="2" s="1"/>
  <c r="H102" i="2" s="1"/>
  <c r="H103" i="2" s="1"/>
  <c r="H104" i="2" s="1"/>
  <c r="H105" i="2" s="1"/>
  <c r="H106" i="2" s="1"/>
  <c r="H107" i="2" s="1"/>
  <c r="H108" i="2" s="1"/>
  <c r="H109" i="2" s="1"/>
  <c r="H110" i="2" s="1"/>
  <c r="H111" i="2" s="1"/>
  <c r="H112" i="2" s="1"/>
  <c r="H113" i="2" s="1"/>
  <c r="H114" i="2" s="1"/>
  <c r="H115" i="2" s="1"/>
  <c r="H116" i="2" s="1"/>
  <c r="H117" i="2" s="1"/>
  <c r="H118" i="2" s="1"/>
  <c r="H119" i="2" s="1"/>
  <c r="H120" i="2" s="1"/>
  <c r="H121" i="2" s="1"/>
  <c r="H122" i="2" s="1"/>
  <c r="H123" i="2" s="1"/>
  <c r="H124" i="2" s="1"/>
  <c r="H125" i="2" s="1"/>
  <c r="H126" i="2" s="1"/>
  <c r="I12" i="2"/>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21" i="2" s="1"/>
  <c r="I122" i="2" s="1"/>
  <c r="I123" i="2" s="1"/>
  <c r="I124" i="2" s="1"/>
  <c r="I125" i="2" s="1"/>
  <c r="I126" i="2" s="1"/>
  <c r="D72" i="1"/>
  <c r="D72" i="2"/>
  <c r="H78" i="1" l="1"/>
  <c r="L77" i="1"/>
  <c r="M72" i="2"/>
  <c r="M71" i="2"/>
  <c r="L72" i="2"/>
  <c r="L71" i="2"/>
  <c r="M73" i="2"/>
  <c r="D73" i="1"/>
  <c r="D73" i="2"/>
  <c r="H79" i="1" l="1"/>
  <c r="L78" i="1"/>
  <c r="L73" i="2"/>
  <c r="M74" i="2"/>
  <c r="D74" i="2"/>
  <c r="D74" i="1"/>
  <c r="H80" i="1" l="1"/>
  <c r="L79" i="1"/>
  <c r="L74" i="2"/>
  <c r="M75" i="2"/>
  <c r="D75" i="1"/>
  <c r="D75" i="2"/>
  <c r="H81" i="1" l="1"/>
  <c r="L80" i="1"/>
  <c r="L75" i="2"/>
  <c r="M76" i="2"/>
  <c r="D76" i="1"/>
  <c r="D76" i="2"/>
  <c r="H82" i="1" l="1"/>
  <c r="L81" i="1"/>
  <c r="L76" i="2"/>
  <c r="M77" i="2"/>
  <c r="L77" i="2"/>
  <c r="D77" i="2"/>
  <c r="D77" i="1"/>
  <c r="H83" i="1" l="1"/>
  <c r="L82" i="1"/>
  <c r="M78" i="2"/>
  <c r="L78" i="2"/>
  <c r="D78" i="1"/>
  <c r="D78" i="2"/>
  <c r="H84" i="1" l="1"/>
  <c r="L83" i="1"/>
  <c r="M79" i="2"/>
  <c r="L79" i="2"/>
  <c r="D79" i="2"/>
  <c r="D79" i="1"/>
  <c r="H85" i="1" l="1"/>
  <c r="L84" i="1"/>
  <c r="M80" i="2"/>
  <c r="L80" i="2"/>
  <c r="D80" i="1"/>
  <c r="D80" i="2"/>
  <c r="H86" i="1" l="1"/>
  <c r="L85" i="1"/>
  <c r="M81" i="2"/>
  <c r="L81" i="2"/>
  <c r="D81" i="2"/>
  <c r="D81" i="1"/>
  <c r="H87" i="1" l="1"/>
  <c r="L86" i="1"/>
  <c r="M82" i="2"/>
  <c r="L82" i="2"/>
  <c r="D82" i="1"/>
  <c r="D82" i="2"/>
  <c r="H88" i="1" l="1"/>
  <c r="L87" i="1"/>
  <c r="M83" i="2"/>
  <c r="L83" i="2"/>
  <c r="D83" i="2"/>
  <c r="D83" i="1"/>
  <c r="H89" i="1" l="1"/>
  <c r="L88" i="1"/>
  <c r="M84" i="2"/>
  <c r="L84" i="2"/>
  <c r="D84" i="1"/>
  <c r="D84" i="2"/>
  <c r="H90" i="1" l="1"/>
  <c r="L89" i="1"/>
  <c r="M85" i="2"/>
  <c r="L85" i="2"/>
  <c r="D85" i="1"/>
  <c r="D85" i="2"/>
  <c r="H91" i="1" l="1"/>
  <c r="L90" i="1"/>
  <c r="M86" i="2"/>
  <c r="L86" i="2"/>
  <c r="D86" i="2"/>
  <c r="D86" i="1"/>
  <c r="H92" i="1" l="1"/>
  <c r="L91" i="1"/>
  <c r="M87" i="2"/>
  <c r="L87" i="2"/>
  <c r="D87" i="1"/>
  <c r="D87" i="2"/>
  <c r="H93" i="1" l="1"/>
  <c r="L92" i="1"/>
  <c r="M88" i="2"/>
  <c r="L88" i="2"/>
  <c r="D88" i="1"/>
  <c r="D88" i="2"/>
  <c r="H94" i="1" l="1"/>
  <c r="L93" i="1"/>
  <c r="M89" i="2"/>
  <c r="L89" i="2"/>
  <c r="D89" i="2"/>
  <c r="D89" i="1"/>
  <c r="H95" i="1" l="1"/>
  <c r="L94" i="1"/>
  <c r="M90" i="2"/>
  <c r="L90" i="2"/>
  <c r="D90" i="1"/>
  <c r="D90" i="2"/>
  <c r="L95" i="1" l="1"/>
  <c r="H96" i="1"/>
  <c r="M91" i="2"/>
  <c r="L91" i="2"/>
  <c r="D91" i="1"/>
  <c r="D91" i="2"/>
  <c r="L96" i="1" l="1"/>
  <c r="H97" i="1"/>
  <c r="M92" i="2"/>
  <c r="L92" i="2"/>
  <c r="D92" i="1"/>
  <c r="D92" i="2"/>
  <c r="H98" i="1" l="1"/>
  <c r="L97" i="1"/>
  <c r="M93" i="2"/>
  <c r="L93" i="2"/>
  <c r="D93" i="2"/>
  <c r="D93" i="1"/>
  <c r="H99" i="1" l="1"/>
  <c r="L98" i="1"/>
  <c r="M94" i="2"/>
  <c r="L94" i="2"/>
  <c r="D94" i="1"/>
  <c r="D94" i="2"/>
  <c r="H100" i="1" l="1"/>
  <c r="L99" i="1"/>
  <c r="M95" i="2"/>
  <c r="L95" i="2"/>
  <c r="D95" i="2"/>
  <c r="D95" i="1"/>
  <c r="H101" i="1" l="1"/>
  <c r="L100" i="1"/>
  <c r="M96" i="2"/>
  <c r="L96" i="2"/>
  <c r="D96" i="1"/>
  <c r="D96" i="2"/>
  <c r="H102" i="1" l="1"/>
  <c r="L101" i="1"/>
  <c r="M97" i="2"/>
  <c r="L97" i="2"/>
  <c r="D97" i="2"/>
  <c r="D97" i="1"/>
  <c r="L102" i="1" l="1"/>
  <c r="H103" i="1"/>
  <c r="M98" i="2"/>
  <c r="L98" i="2"/>
  <c r="D98" i="1"/>
  <c r="D98" i="2"/>
  <c r="L103" i="1" l="1"/>
  <c r="H104" i="1"/>
  <c r="M99" i="2"/>
  <c r="L99" i="2"/>
  <c r="D99" i="2"/>
  <c r="D99" i="1"/>
  <c r="H105" i="1" l="1"/>
  <c r="L104" i="1"/>
  <c r="M100" i="2"/>
  <c r="L100" i="2"/>
  <c r="D100" i="1"/>
  <c r="D100" i="2"/>
  <c r="L105" i="1" l="1"/>
  <c r="H106" i="1"/>
  <c r="M101" i="2"/>
  <c r="L101" i="2"/>
  <c r="D101" i="1"/>
  <c r="D101" i="2"/>
  <c r="H107" i="1" l="1"/>
  <c r="L106" i="1"/>
  <c r="M102" i="2"/>
  <c r="L102" i="2"/>
  <c r="D102" i="2"/>
  <c r="D102" i="1"/>
  <c r="L107" i="1" l="1"/>
  <c r="H108" i="1"/>
  <c r="M103" i="2"/>
  <c r="L103" i="2"/>
  <c r="D103" i="1"/>
  <c r="D103" i="2"/>
  <c r="H109" i="1" l="1"/>
  <c r="L108" i="1"/>
  <c r="M104" i="2"/>
  <c r="L104" i="2"/>
  <c r="D104" i="2"/>
  <c r="D104" i="1"/>
  <c r="H110" i="1" l="1"/>
  <c r="L109" i="1"/>
  <c r="M105" i="2"/>
  <c r="L105" i="2"/>
  <c r="D105" i="1"/>
  <c r="D105" i="2"/>
  <c r="H111" i="1" l="1"/>
  <c r="L110" i="1"/>
  <c r="M106" i="2"/>
  <c r="L106" i="2"/>
  <c r="D106" i="2"/>
  <c r="D106" i="1"/>
  <c r="H112" i="1" l="1"/>
  <c r="L111" i="1"/>
  <c r="M107" i="2"/>
  <c r="L107" i="2"/>
  <c r="D107" i="1"/>
  <c r="D107" i="2"/>
  <c r="H113" i="1" l="1"/>
  <c r="L112" i="1"/>
  <c r="M108" i="2"/>
  <c r="L108" i="2"/>
  <c r="D108" i="1"/>
  <c r="D108" i="2"/>
  <c r="H114" i="1" l="1"/>
  <c r="L113" i="1"/>
  <c r="M109" i="2"/>
  <c r="L109" i="2"/>
  <c r="D109" i="2"/>
  <c r="D109" i="1"/>
  <c r="H115" i="1" l="1"/>
  <c r="L114" i="1"/>
  <c r="M110" i="2"/>
  <c r="L110" i="2"/>
  <c r="D110" i="1"/>
  <c r="D110" i="2"/>
  <c r="H116" i="1" l="1"/>
  <c r="L115" i="1"/>
  <c r="M111" i="2"/>
  <c r="L111" i="2"/>
  <c r="D111" i="1"/>
  <c r="D111" i="2"/>
  <c r="H117" i="1" l="1"/>
  <c r="L116" i="1"/>
  <c r="M112" i="2"/>
  <c r="L112" i="2"/>
  <c r="D112" i="1"/>
  <c r="D112" i="2"/>
  <c r="H118" i="1" l="1"/>
  <c r="L117" i="1"/>
  <c r="M113" i="2"/>
  <c r="L113" i="2"/>
  <c r="D113" i="2"/>
  <c r="D113" i="1"/>
  <c r="H119" i="1" l="1"/>
  <c r="L118" i="1"/>
  <c r="M114" i="2"/>
  <c r="L114" i="2"/>
  <c r="D114" i="1"/>
  <c r="D114" i="2"/>
  <c r="H120" i="1" l="1"/>
  <c r="L119" i="1"/>
  <c r="M115" i="2"/>
  <c r="L115" i="2"/>
  <c r="D115" i="2"/>
  <c r="D115" i="1"/>
  <c r="H121" i="1" l="1"/>
  <c r="L120" i="1"/>
  <c r="M116" i="2"/>
  <c r="L116" i="2"/>
  <c r="D116" i="2"/>
  <c r="D116" i="1"/>
  <c r="H122" i="1" l="1"/>
  <c r="L121" i="1"/>
  <c r="M117" i="2"/>
  <c r="L117" i="2"/>
  <c r="D117" i="1"/>
  <c r="D117" i="2"/>
  <c r="L122" i="1" l="1"/>
  <c r="H123" i="1"/>
  <c r="M118" i="2"/>
  <c r="L118" i="2"/>
  <c r="D118" i="2"/>
  <c r="D118" i="1"/>
  <c r="L123" i="1" l="1"/>
  <c r="H124" i="1"/>
  <c r="M119" i="2"/>
  <c r="L119" i="2"/>
  <c r="D119" i="1"/>
  <c r="D119" i="2"/>
  <c r="H125" i="1" l="1"/>
  <c r="L124" i="1"/>
  <c r="M120" i="2"/>
  <c r="L120" i="2"/>
  <c r="D120" i="1"/>
  <c r="D120" i="2"/>
  <c r="H126" i="1" l="1"/>
  <c r="L126" i="1" s="1"/>
  <c r="I2" i="1" s="1"/>
  <c r="L125" i="1"/>
  <c r="M121" i="2"/>
  <c r="L121" i="2"/>
  <c r="D121" i="1"/>
  <c r="D121" i="2"/>
  <c r="M122" i="2" l="1"/>
  <c r="L122" i="2"/>
  <c r="D122" i="2"/>
  <c r="D122" i="1"/>
  <c r="M123" i="2" l="1"/>
  <c r="L123" i="2"/>
  <c r="D123" i="1"/>
  <c r="D123" i="2"/>
  <c r="M124" i="2" l="1"/>
  <c r="L124" i="2"/>
  <c r="D124" i="2"/>
  <c r="D124" i="1"/>
  <c r="M125" i="2" l="1"/>
  <c r="L125" i="2"/>
  <c r="D125" i="1"/>
  <c r="D125" i="2"/>
  <c r="M126" i="2" l="1"/>
  <c r="I6" i="1" s="1"/>
  <c r="L126" i="2"/>
  <c r="I5" i="1" s="1"/>
  <c r="D126" i="2"/>
  <c r="D126" i="1"/>
  <c r="E5" i="1" l="1"/>
  <c r="E6" i="1"/>
</calcChain>
</file>

<file path=xl/sharedStrings.xml><?xml version="1.0" encoding="utf-8"?>
<sst xmlns="http://schemas.openxmlformats.org/spreadsheetml/2006/main" count="57" uniqueCount="34">
  <si>
    <t>Male</t>
  </si>
  <si>
    <t>Female</t>
  </si>
  <si>
    <t xml:space="preserve"> </t>
  </si>
  <si>
    <t>Male: qx</t>
  </si>
  <si>
    <t>Female: qx</t>
  </si>
  <si>
    <t>Age (x)</t>
  </si>
  <si>
    <t>Survival Function (EoY)</t>
  </si>
  <si>
    <t>Interest Rate:</t>
  </si>
  <si>
    <t>Risk Aversion:</t>
  </si>
  <si>
    <t>Male tp65</t>
  </si>
  <si>
    <t>Female tp65</t>
  </si>
  <si>
    <t>PV $1</t>
  </si>
  <si>
    <t>Male Annuity Factor:</t>
  </si>
  <si>
    <t>Female Annuity Factor:</t>
  </si>
  <si>
    <t>Male LoRA-adjusted Factor:</t>
  </si>
  <si>
    <t>Female LoRA-adjusted Factor:</t>
  </si>
  <si>
    <t>Male VoMoP:</t>
  </si>
  <si>
    <t>Female VoMoP:</t>
  </si>
  <si>
    <t>Male: qx*</t>
  </si>
  <si>
    <t>Female: qx*</t>
  </si>
  <si>
    <t>Male*</t>
  </si>
  <si>
    <t>Female*</t>
  </si>
  <si>
    <t>The Software has been developed for the benefit of actuaries FOR EDUCATIONAL USE ONLY, although others may find it useful. SOA and the author make the Software available to individual users for their personal use on a non–exclusive basis. No commercial use, reproduction or distribution is permitted whatsoever.</t>
  </si>
  <si>
    <t>SOA and the author make no warranty, guarantee, or representation, either expressed or implied, regarding the Software, including its quality, accuracy, reliability, or suitability, and HEREBY DISCLAIM ANY WARRANTY REGARDING THE SOFTWARE'S MERCHANTABILITY OR FITNESS FOR ANY PARTICULAR PURPOSE. SOA and the author make no warranty that the Software is free from errors, defects, worms, viruses or other elements or codes that manifest contaminating or destructive properties. In no event shall SOA or the author be liable for any damages (including any lost profits, lost savings, or direct, indirect, incidental, consequential or other damages) in connection with or resulting from the use, misuse, reliance on, or performance of any aspect of the Software including any instructions or documentation accompanying the Software. SOA and the author make no representation or warranty of non–infringement of proprietary rights of others with respect to the Software. The entire risk as to the uses, outputs, analyses, results and performance of the Software is assumed by the user. This Disclaimer applies regardless of whether the Software is used alone or with other software.</t>
  </si>
  <si>
    <t>Disclaimer for Software</t>
  </si>
  <si>
    <t>The model, accompanying documentation, and methodologies contained herein do not represent an official position, statement, or endorsement on behalf of the Society of Actuaries or its members, nor should the material be construed to do so. It is the product of a research effort commissioned by the Society of Actuaries to add to the library of resource tools for longevity pooling and further knowledge in that area. The model is neither intended to preclude the use of other methodologies for any purpose nor provide a statement or position on the use, application, or preferability of other methodologies as compared to the methodology described herein.</t>
  </si>
  <si>
    <t>RP 2014</t>
  </si>
  <si>
    <t xml:space="preserve">RP2014 </t>
  </si>
  <si>
    <t>Static</t>
  </si>
  <si>
    <t xml:space="preserve">2016 IRS </t>
  </si>
  <si>
    <t>Projected to 2017 and with generational projections for ages after 65 (using MP2014)</t>
  </si>
  <si>
    <t>Retirement Age</t>
  </si>
  <si>
    <t>Mortality Adjustment</t>
  </si>
  <si>
    <r>
      <t>Important:</t>
    </r>
    <r>
      <rPr>
        <sz val="9"/>
        <color rgb="FF666666"/>
        <rFont val="Arial"/>
        <family val="2"/>
      </rPr>
      <t> This Excel Model ("Software") is the property of Moshe Milevsky (“the author”) and is protected under U.S. and international copyright laws.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</si>
</sst>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0.000000"/>
    <numFmt numFmtId="166" formatCode="0.00000000"/>
    <numFmt numFmtId="167" formatCode="_-&quot;$&quot;* #,##0.00000_-;\-&quot;$&quot;* #,##0.00000_-;_-&quot;$&quot;* &quot;-&quot;??_-;_-@_-"/>
  </numFmts>
  <fonts count="10"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name val="Calibri"/>
      <family val="2"/>
      <scheme val="minor"/>
    </font>
    <font>
      <b/>
      <sz val="9"/>
      <color rgb="FF666666"/>
      <name val="Arial"/>
      <family val="2"/>
    </font>
    <font>
      <sz val="9"/>
      <color rgb="FF666666"/>
      <name val="Arial"/>
      <family val="2"/>
    </font>
    <font>
      <b/>
      <sz val="11"/>
      <color theme="1"/>
      <name val="Arial"/>
      <family val="2"/>
    </font>
    <font>
      <sz val="11"/>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s>
  <cellStyleXfs count="43">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7">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165" fontId="0" fillId="0" borderId="0" xfId="0" applyNumberFormat="1" applyAlignment="1">
      <alignment horizontal="center"/>
    </xf>
    <xf numFmtId="10" fontId="0" fillId="2" borderId="1" xfId="0" applyNumberFormat="1" applyFill="1" applyBorder="1" applyAlignment="1">
      <alignment horizontal="center"/>
    </xf>
    <xf numFmtId="165" fontId="0" fillId="0" borderId="0" xfId="2" applyNumberFormat="1" applyFont="1" applyAlignment="1">
      <alignment horizontal="center"/>
    </xf>
    <xf numFmtId="166" fontId="0" fillId="0" borderId="0" xfId="0" applyNumberFormat="1" applyAlignment="1">
      <alignment horizontal="center"/>
    </xf>
    <xf numFmtId="165" fontId="2" fillId="0" borderId="0" xfId="2" applyNumberFormat="1" applyFont="1" applyAlignment="1">
      <alignment horizontal="center"/>
    </xf>
    <xf numFmtId="10" fontId="2" fillId="3" borderId="3" xfId="2" applyNumberFormat="1" applyFont="1" applyFill="1" applyBorder="1" applyAlignment="1">
      <alignment horizontal="center"/>
    </xf>
    <xf numFmtId="10" fontId="2" fillId="3" borderId="6" xfId="2" applyNumberFormat="1" applyFont="1" applyFill="1" applyBorder="1" applyAlignment="1">
      <alignment horizontal="center"/>
    </xf>
    <xf numFmtId="0" fontId="2" fillId="3" borderId="5" xfId="0" applyFont="1" applyFill="1" applyBorder="1" applyAlignment="1">
      <alignment horizontal="center"/>
    </xf>
    <xf numFmtId="0" fontId="2" fillId="3" borderId="4" xfId="0" applyFont="1" applyFill="1" applyBorder="1" applyAlignment="1">
      <alignment horizontal="center"/>
    </xf>
    <xf numFmtId="2" fontId="5" fillId="2" borderId="1" xfId="0" applyNumberFormat="1" applyFont="1" applyFill="1" applyBorder="1" applyAlignment="1">
      <alignment horizontal="center"/>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center"/>
    </xf>
    <xf numFmtId="0" fontId="0" fillId="0" borderId="0" xfId="0" applyAlignment="1">
      <alignment horizontal="right"/>
    </xf>
    <xf numFmtId="165" fontId="0" fillId="0" borderId="0" xfId="0" applyNumberFormat="1" applyAlignment="1">
      <alignment vertical="center"/>
    </xf>
    <xf numFmtId="167" fontId="0" fillId="0" borderId="0" xfId="1" applyNumberFormat="1" applyFont="1" applyFill="1" applyBorder="1"/>
    <xf numFmtId="165" fontId="0" fillId="4" borderId="2" xfId="0" applyNumberFormat="1" applyFill="1" applyBorder="1" applyAlignment="1">
      <alignment horizontal="center"/>
    </xf>
    <xf numFmtId="165" fontId="0" fillId="4" borderId="1" xfId="0" applyNumberFormat="1" applyFill="1" applyBorder="1" applyAlignment="1">
      <alignment horizontal="center"/>
    </xf>
    <xf numFmtId="0" fontId="0" fillId="0" borderId="0" xfId="0" applyAlignment="1"/>
    <xf numFmtId="0" fontId="0" fillId="0" borderId="0" xfId="0" applyAlignment="1">
      <alignment horizontal="left"/>
    </xf>
    <xf numFmtId="1" fontId="5" fillId="2" borderId="1" xfId="0" applyNumberFormat="1" applyFont="1" applyFill="1" applyBorder="1" applyAlignment="1">
      <alignment horizontal="center"/>
    </xf>
    <xf numFmtId="0" fontId="0" fillId="0" borderId="0" xfId="0" applyAlignment="1">
      <alignment horizontal="left"/>
    </xf>
  </cellXfs>
  <cellStyles count="43">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Normal" xfId="0" builtinId="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election activeCell="A2" sqref="A2"/>
    </sheetView>
  </sheetViews>
  <sheetFormatPr defaultColWidth="8.875" defaultRowHeight="15.75" x14ac:dyDescent="0.25"/>
  <cols>
    <col min="1" max="1" width="72.125" customWidth="1"/>
  </cols>
  <sheetData>
    <row r="1" spans="1:1" x14ac:dyDescent="0.25">
      <c r="A1" s="16" t="s">
        <v>24</v>
      </c>
    </row>
    <row r="2" spans="1:1" ht="24" x14ac:dyDescent="0.25">
      <c r="A2" s="14" t="s">
        <v>33</v>
      </c>
    </row>
    <row r="3" spans="1:1" ht="48" x14ac:dyDescent="0.25">
      <c r="A3" s="15" t="s">
        <v>22</v>
      </c>
    </row>
    <row r="4" spans="1:1" ht="156" x14ac:dyDescent="0.25">
      <c r="A4" s="15" t="s">
        <v>23</v>
      </c>
    </row>
    <row r="5" spans="1:1" ht="84" x14ac:dyDescent="0.25">
      <c r="A5" s="14" t="s">
        <v>25</v>
      </c>
    </row>
    <row r="6" spans="1:1" x14ac:dyDescent="0.25">
      <c r="A6"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M140"/>
  <sheetViews>
    <sheetView zoomScale="115" zoomScaleNormal="115" zoomScalePageLayoutView="150" workbookViewId="0"/>
  </sheetViews>
  <sheetFormatPr defaultColWidth="11" defaultRowHeight="15.75" x14ac:dyDescent="0.25"/>
  <cols>
    <col min="1" max="1" width="14.875" customWidth="1"/>
    <col min="4" max="4" width="14.5" customWidth="1"/>
    <col min="5" max="5" width="11.875" customWidth="1"/>
    <col min="7" max="7" width="13.125" customWidth="1"/>
    <col min="8" max="8" width="12" customWidth="1"/>
    <col min="9" max="9" width="12.125" bestFit="1" customWidth="1"/>
    <col min="13" max="13" width="11.375" customWidth="1"/>
  </cols>
  <sheetData>
    <row r="2" spans="4:13" x14ac:dyDescent="0.25">
      <c r="D2" t="s">
        <v>7</v>
      </c>
      <c r="E2" s="5">
        <v>0.02</v>
      </c>
      <c r="G2" t="s">
        <v>12</v>
      </c>
      <c r="I2" s="20">
        <f>SUMPRODUCT(K11:K126,L11:L126)+1</f>
        <v>15.231928221212589</v>
      </c>
    </row>
    <row r="3" spans="4:13" x14ac:dyDescent="0.25">
      <c r="D3" t="s">
        <v>8</v>
      </c>
      <c r="E3" s="13">
        <v>2</v>
      </c>
      <c r="G3" t="s">
        <v>13</v>
      </c>
      <c r="I3" s="20">
        <f>SUMPRODUCT(K11:K126,M11:M126)+1</f>
        <v>16.242256277734924</v>
      </c>
    </row>
    <row r="4" spans="4:13" ht="16.5" thickBot="1" x14ac:dyDescent="0.3">
      <c r="I4" t="s">
        <v>2</v>
      </c>
    </row>
    <row r="5" spans="4:13" ht="16.5" thickBot="1" x14ac:dyDescent="0.3">
      <c r="D5" s="11" t="s">
        <v>16</v>
      </c>
      <c r="E5" s="9">
        <f>(I2/I5)^(gamma/(1-gamma))-1</f>
        <v>0.50402539226437071</v>
      </c>
      <c r="G5" t="s">
        <v>14</v>
      </c>
      <c r="I5" s="20">
        <f>SUMPRODUCT(q.star.x!K11:K126,q.star.x!L11:L126)+1</f>
        <v>18.68024073331058</v>
      </c>
    </row>
    <row r="6" spans="4:13" ht="16.5" thickBot="1" x14ac:dyDescent="0.3">
      <c r="D6" s="12" t="s">
        <v>17</v>
      </c>
      <c r="E6" s="10">
        <f>(I3/I6)^(gamma/(1-gamma))-1</f>
        <v>0.50890852079290294</v>
      </c>
      <c r="G6" t="s">
        <v>15</v>
      </c>
      <c r="I6" s="20">
        <f>SUMPRODUCT(q.star.x!K11:K126,q.star.x!M11:M126)+1</f>
        <v>19.951603902378508</v>
      </c>
    </row>
    <row r="8" spans="4:13" x14ac:dyDescent="0.25">
      <c r="D8" s="18" t="s">
        <v>32</v>
      </c>
      <c r="E8" s="13">
        <v>1.2</v>
      </c>
      <c r="J8" s="18" t="s">
        <v>31</v>
      </c>
      <c r="K8" s="25">
        <v>65</v>
      </c>
    </row>
    <row r="9" spans="4:13" x14ac:dyDescent="0.25">
      <c r="D9" s="1" t="s">
        <v>26</v>
      </c>
      <c r="H9" s="1" t="s">
        <v>6</v>
      </c>
      <c r="K9" s="3" t="s">
        <v>2</v>
      </c>
    </row>
    <row r="10" spans="4:13" x14ac:dyDescent="0.25">
      <c r="D10" s="3" t="s">
        <v>5</v>
      </c>
      <c r="E10" s="3" t="s">
        <v>3</v>
      </c>
      <c r="F10" s="3" t="s">
        <v>4</v>
      </c>
      <c r="H10" s="3" t="s">
        <v>0</v>
      </c>
      <c r="I10" s="3" t="s">
        <v>1</v>
      </c>
      <c r="K10" s="8" t="s">
        <v>11</v>
      </c>
      <c r="L10" s="3" t="s">
        <v>9</v>
      </c>
      <c r="M10" s="3" t="s">
        <v>10</v>
      </c>
    </row>
    <row r="11" spans="4:13" x14ac:dyDescent="0.25">
      <c r="D11" s="2">
        <f>5</f>
        <v>5</v>
      </c>
      <c r="E11" s="21">
        <f>MortTables!B15*$E$8</f>
        <v>1.6319999999999998E-4</v>
      </c>
      <c r="F11" s="21">
        <f>MortTables!C15*$E$8</f>
        <v>1.2119999999999999E-4</v>
      </c>
      <c r="G11">
        <f t="shared" ref="G11:G42" si="0">D11</f>
        <v>5</v>
      </c>
      <c r="H11" s="4">
        <f>1-E11</f>
        <v>0.99983679999999997</v>
      </c>
      <c r="I11" s="4">
        <f>1-F11</f>
        <v>0.99987879999999996</v>
      </c>
      <c r="K11" s="6">
        <f t="shared" ref="K11:K42" si="1">(1+rf)^($K$8-1-D11)</f>
        <v>3.2166968513386367</v>
      </c>
      <c r="L11" s="4">
        <f>IF(G11&gt;=$K$8,H11/VLOOKUP($K$8-1,$G$11:$I$126,2),0)</f>
        <v>0</v>
      </c>
      <c r="M11" s="4">
        <f>IF(G11&gt;=$K$8,I11/VLOOKUP($K$8-1,$G$11:$I$126,3),0)</f>
        <v>0</v>
      </c>
    </row>
    <row r="12" spans="4:13" x14ac:dyDescent="0.25">
      <c r="D12" s="2">
        <f>D11+1</f>
        <v>6</v>
      </c>
      <c r="E12" s="21">
        <f>MortTables!B16*$E$8</f>
        <v>1.5599999999999997E-4</v>
      </c>
      <c r="F12" s="21">
        <f>MortTables!C16*$E$8</f>
        <v>1.1279999999999999E-4</v>
      </c>
      <c r="G12">
        <f t="shared" si="0"/>
        <v>6</v>
      </c>
      <c r="H12" s="4">
        <f>H11*(1-E12)</f>
        <v>0.9996808254591999</v>
      </c>
      <c r="I12" s="4">
        <f>I11*(1-F12)</f>
        <v>0.99976601367135998</v>
      </c>
      <c r="K12" s="6">
        <f t="shared" si="1"/>
        <v>3.1536243640574875</v>
      </c>
      <c r="L12" s="4">
        <f t="shared" ref="L12:L75" si="2">IF(G12&gt;=$K$8,H12/VLOOKUP($K$8-1,$G$11:$I$126,2),0)</f>
        <v>0</v>
      </c>
      <c r="M12" s="4">
        <f t="shared" ref="M12:M75" si="3">IF(G12&gt;=$K$8,I12/VLOOKUP($K$8-1,$G$11:$I$126,3),0)</f>
        <v>0</v>
      </c>
    </row>
    <row r="13" spans="4:13" x14ac:dyDescent="0.25">
      <c r="D13" s="2">
        <f t="shared" ref="D13:D76" si="4">D12+1</f>
        <v>7</v>
      </c>
      <c r="E13" s="21">
        <f>MortTables!B17*$E$8</f>
        <v>1.4999999999999999E-4</v>
      </c>
      <c r="F13" s="21">
        <f>MortTables!C17*$E$8</f>
        <v>1.0559999999999999E-4</v>
      </c>
      <c r="G13">
        <f t="shared" si="0"/>
        <v>7</v>
      </c>
      <c r="H13" s="4">
        <f t="shared" ref="H13:H76" si="5">H12*(1-E13)</f>
        <v>0.99953087333538104</v>
      </c>
      <c r="I13" s="4">
        <f t="shared" ref="I13:I76" si="6">I12*(1-F13)</f>
        <v>0.99966043838031626</v>
      </c>
      <c r="K13" s="6">
        <f t="shared" si="1"/>
        <v>3.0917885922132227</v>
      </c>
      <c r="L13" s="4">
        <f t="shared" si="2"/>
        <v>0</v>
      </c>
      <c r="M13" s="4">
        <f t="shared" si="3"/>
        <v>0</v>
      </c>
    </row>
    <row r="14" spans="4:13" x14ac:dyDescent="0.25">
      <c r="D14" s="2">
        <f t="shared" si="4"/>
        <v>8</v>
      </c>
      <c r="E14" s="21">
        <f>MortTables!B18*$E$8</f>
        <v>1.3799999999999999E-4</v>
      </c>
      <c r="F14" s="21">
        <f>MortTables!C18*$E$8</f>
        <v>9.4799999999999987E-5</v>
      </c>
      <c r="G14">
        <f t="shared" si="0"/>
        <v>8</v>
      </c>
      <c r="H14" s="4">
        <f t="shared" si="5"/>
        <v>0.99939293807486074</v>
      </c>
      <c r="I14" s="4">
        <f t="shared" si="6"/>
        <v>0.99956567057075785</v>
      </c>
      <c r="K14" s="6">
        <f t="shared" si="1"/>
        <v>3.0311652864835517</v>
      </c>
      <c r="L14" s="4">
        <f t="shared" si="2"/>
        <v>0</v>
      </c>
      <c r="M14" s="4">
        <f t="shared" si="3"/>
        <v>0</v>
      </c>
    </row>
    <row r="15" spans="4:13" x14ac:dyDescent="0.25">
      <c r="D15" s="2">
        <f t="shared" si="4"/>
        <v>9</v>
      </c>
      <c r="E15" s="21">
        <f>MortTables!B19*$E$8</f>
        <v>1.3439999999999999E-4</v>
      </c>
      <c r="F15" s="21">
        <f>MortTables!C19*$E$8</f>
        <v>8.9999999999999992E-5</v>
      </c>
      <c r="G15">
        <f t="shared" si="0"/>
        <v>9</v>
      </c>
      <c r="H15" s="4">
        <f t="shared" si="5"/>
        <v>0.99925861966398355</v>
      </c>
      <c r="I15" s="4">
        <f t="shared" si="6"/>
        <v>0.99947570966040644</v>
      </c>
      <c r="K15" s="6">
        <f t="shared" si="1"/>
        <v>2.9717306730230897</v>
      </c>
      <c r="L15" s="4">
        <f t="shared" si="2"/>
        <v>0</v>
      </c>
      <c r="M15" s="4">
        <f t="shared" si="3"/>
        <v>0</v>
      </c>
    </row>
    <row r="16" spans="4:13" x14ac:dyDescent="0.25">
      <c r="D16" s="2">
        <f t="shared" si="4"/>
        <v>10</v>
      </c>
      <c r="E16" s="21">
        <f>MortTables!B20*$E$8</f>
        <v>1.3559999999999999E-4</v>
      </c>
      <c r="F16" s="21">
        <f>MortTables!C20*$E$8</f>
        <v>8.9999999999999992E-5</v>
      </c>
      <c r="G16">
        <f t="shared" si="0"/>
        <v>10</v>
      </c>
      <c r="H16" s="4">
        <f t="shared" si="5"/>
        <v>0.99912312019515714</v>
      </c>
      <c r="I16" s="4">
        <f t="shared" si="6"/>
        <v>0.99938575684653697</v>
      </c>
      <c r="K16" s="6">
        <f t="shared" si="1"/>
        <v>2.9134614441402849</v>
      </c>
      <c r="L16" s="4">
        <f t="shared" si="2"/>
        <v>0</v>
      </c>
      <c r="M16" s="4">
        <f t="shared" si="3"/>
        <v>0</v>
      </c>
    </row>
    <row r="17" spans="4:13" x14ac:dyDescent="0.25">
      <c r="D17" s="2">
        <f t="shared" si="4"/>
        <v>11</v>
      </c>
      <c r="E17" s="21">
        <f>MortTables!B21*$E$8</f>
        <v>1.404E-4</v>
      </c>
      <c r="F17" s="21">
        <f>MortTables!C21*$E$8</f>
        <v>9.1200000000000008E-5</v>
      </c>
      <c r="G17">
        <f t="shared" si="0"/>
        <v>11</v>
      </c>
      <c r="H17" s="4">
        <f t="shared" si="5"/>
        <v>0.99898284330908171</v>
      </c>
      <c r="I17" s="4">
        <f t="shared" si="6"/>
        <v>0.99929461286551258</v>
      </c>
      <c r="K17" s="6">
        <f t="shared" si="1"/>
        <v>2.8563347491571416</v>
      </c>
      <c r="L17" s="4">
        <f t="shared" si="2"/>
        <v>0</v>
      </c>
      <c r="M17" s="4">
        <f t="shared" si="3"/>
        <v>0</v>
      </c>
    </row>
    <row r="18" spans="4:13" x14ac:dyDescent="0.25">
      <c r="D18" s="2">
        <f t="shared" si="4"/>
        <v>12</v>
      </c>
      <c r="E18" s="21">
        <f>MortTables!B22*$E$8</f>
        <v>1.4639999999999998E-4</v>
      </c>
      <c r="F18" s="21">
        <f>MortTables!C22*$E$8</f>
        <v>9.4799999999999987E-5</v>
      </c>
      <c r="G18">
        <f t="shared" si="0"/>
        <v>12</v>
      </c>
      <c r="H18" s="4">
        <f t="shared" si="5"/>
        <v>0.99883659222082133</v>
      </c>
      <c r="I18" s="4">
        <f t="shared" si="6"/>
        <v>0.99919987973621294</v>
      </c>
      <c r="K18" s="6">
        <f t="shared" si="1"/>
        <v>2.8003281854481785</v>
      </c>
      <c r="L18" s="4">
        <f t="shared" si="2"/>
        <v>0</v>
      </c>
      <c r="M18" s="4">
        <f t="shared" si="3"/>
        <v>0</v>
      </c>
    </row>
    <row r="19" spans="4:13" x14ac:dyDescent="0.25">
      <c r="D19" s="2">
        <f t="shared" si="4"/>
        <v>13</v>
      </c>
      <c r="E19" s="21">
        <f>MortTables!B23*$E$8</f>
        <v>1.5359999999999999E-4</v>
      </c>
      <c r="F19" s="21">
        <f>MortTables!C23*$E$8</f>
        <v>9.9599999999999995E-5</v>
      </c>
      <c r="G19">
        <f t="shared" si="0"/>
        <v>13</v>
      </c>
      <c r="H19" s="4">
        <f t="shared" si="5"/>
        <v>0.99868317092025627</v>
      </c>
      <c r="I19" s="4">
        <f t="shared" si="6"/>
        <v>0.9991003594281912</v>
      </c>
      <c r="K19" s="6">
        <f t="shared" si="1"/>
        <v>2.7454197896550765</v>
      </c>
      <c r="L19" s="4">
        <f t="shared" si="2"/>
        <v>0</v>
      </c>
      <c r="M19" s="4">
        <f t="shared" si="3"/>
        <v>0</v>
      </c>
    </row>
    <row r="20" spans="4:13" x14ac:dyDescent="0.25">
      <c r="D20" s="2">
        <f t="shared" si="4"/>
        <v>14</v>
      </c>
      <c r="E20" s="21">
        <f>MortTables!B24*$E$8</f>
        <v>1.6799999999999999E-4</v>
      </c>
      <c r="F20" s="21">
        <f>MortTables!C24*$E$8</f>
        <v>1.104E-4</v>
      </c>
      <c r="G20">
        <f t="shared" si="0"/>
        <v>14</v>
      </c>
      <c r="H20" s="4">
        <f t="shared" si="5"/>
        <v>0.9985153921475417</v>
      </c>
      <c r="I20" s="4">
        <f t="shared" si="6"/>
        <v>0.99899005874851032</v>
      </c>
      <c r="K20" s="6">
        <f t="shared" si="1"/>
        <v>2.6915880290736047</v>
      </c>
      <c r="L20" s="4">
        <f t="shared" si="2"/>
        <v>0</v>
      </c>
      <c r="M20" s="4">
        <f t="shared" si="3"/>
        <v>0</v>
      </c>
    </row>
    <row r="21" spans="4:13" x14ac:dyDescent="0.25">
      <c r="D21" s="2">
        <f t="shared" si="4"/>
        <v>15</v>
      </c>
      <c r="E21" s="21">
        <f>MortTables!B25*$E$8</f>
        <v>1.7759999999999998E-4</v>
      </c>
      <c r="F21" s="21">
        <f>MortTables!C25*$E$8</f>
        <v>1.236E-4</v>
      </c>
      <c r="G21">
        <f t="shared" si="0"/>
        <v>15</v>
      </c>
      <c r="H21" s="4">
        <f t="shared" si="5"/>
        <v>0.99833805581389634</v>
      </c>
      <c r="I21" s="4">
        <f t="shared" si="6"/>
        <v>0.998866583577249</v>
      </c>
      <c r="K21" s="6">
        <f t="shared" si="1"/>
        <v>2.6388117932094164</v>
      </c>
      <c r="L21" s="4">
        <f t="shared" si="2"/>
        <v>0</v>
      </c>
      <c r="M21" s="4">
        <f t="shared" si="3"/>
        <v>0</v>
      </c>
    </row>
    <row r="22" spans="4:13" x14ac:dyDescent="0.25">
      <c r="D22" s="2">
        <f t="shared" si="4"/>
        <v>16</v>
      </c>
      <c r="E22" s="21">
        <f>MortTables!B26*$E$8</f>
        <v>1.884E-4</v>
      </c>
      <c r="F22" s="21">
        <f>MortTables!C26*$E$8</f>
        <v>1.3319999999999999E-4</v>
      </c>
      <c r="G22">
        <f t="shared" si="0"/>
        <v>16</v>
      </c>
      <c r="H22" s="4">
        <f t="shared" si="5"/>
        <v>0.99814996892418106</v>
      </c>
      <c r="I22" s="4">
        <f t="shared" si="6"/>
        <v>0.99873353454831648</v>
      </c>
      <c r="K22" s="6">
        <f t="shared" si="1"/>
        <v>2.5870703854994277</v>
      </c>
      <c r="L22" s="4">
        <f t="shared" si="2"/>
        <v>0</v>
      </c>
      <c r="M22" s="4">
        <f t="shared" si="3"/>
        <v>0</v>
      </c>
    </row>
    <row r="23" spans="4:13" x14ac:dyDescent="0.25">
      <c r="D23" s="2">
        <f t="shared" si="4"/>
        <v>17</v>
      </c>
      <c r="E23" s="21">
        <f>MortTables!B27*$E$8</f>
        <v>1.9919999999999999E-4</v>
      </c>
      <c r="F23" s="21">
        <f>MortTables!C27*$E$8</f>
        <v>1.428E-4</v>
      </c>
      <c r="G23">
        <f t="shared" si="0"/>
        <v>17</v>
      </c>
      <c r="H23" s="4">
        <f t="shared" si="5"/>
        <v>0.99795113745037145</v>
      </c>
      <c r="I23" s="4">
        <f t="shared" si="6"/>
        <v>0.998590915399583</v>
      </c>
      <c r="K23" s="6">
        <f t="shared" si="1"/>
        <v>2.5363435151955169</v>
      </c>
      <c r="L23" s="4">
        <f t="shared" si="2"/>
        <v>0</v>
      </c>
      <c r="M23" s="4">
        <f t="shared" si="3"/>
        <v>0</v>
      </c>
    </row>
    <row r="24" spans="4:13" x14ac:dyDescent="0.25">
      <c r="D24" s="2">
        <f t="shared" si="4"/>
        <v>18</v>
      </c>
      <c r="E24" s="21">
        <f>MortTables!B28*$E$8</f>
        <v>2.0880000000000001E-4</v>
      </c>
      <c r="F24" s="21">
        <f>MortTables!C28*$E$8</f>
        <v>1.4520000000000001E-4</v>
      </c>
      <c r="G24">
        <f t="shared" si="0"/>
        <v>18</v>
      </c>
      <c r="H24" s="4">
        <f t="shared" si="5"/>
        <v>0.99774276525287175</v>
      </c>
      <c r="I24" s="4">
        <f t="shared" si="6"/>
        <v>0.99844591999866705</v>
      </c>
      <c r="K24" s="6">
        <f t="shared" si="1"/>
        <v>2.4866112894073704</v>
      </c>
      <c r="L24" s="4">
        <f t="shared" si="2"/>
        <v>0</v>
      </c>
      <c r="M24" s="4">
        <f t="shared" si="3"/>
        <v>0</v>
      </c>
    </row>
    <row r="25" spans="4:13" x14ac:dyDescent="0.25">
      <c r="D25" s="2">
        <f t="shared" si="4"/>
        <v>19</v>
      </c>
      <c r="E25" s="21">
        <f>MortTables!B29*$E$8</f>
        <v>2.196E-4</v>
      </c>
      <c r="F25" s="21">
        <f>MortTables!C29*$E$8</f>
        <v>1.428E-4</v>
      </c>
      <c r="G25">
        <f t="shared" si="0"/>
        <v>19</v>
      </c>
      <c r="H25" s="4">
        <f t="shared" si="5"/>
        <v>0.99752366094162226</v>
      </c>
      <c r="I25" s="4">
        <f t="shared" si="6"/>
        <v>0.99830334192129122</v>
      </c>
      <c r="K25" s="6">
        <f t="shared" si="1"/>
        <v>2.4378542053013432</v>
      </c>
      <c r="L25" s="4">
        <f t="shared" si="2"/>
        <v>0</v>
      </c>
      <c r="M25" s="4">
        <f t="shared" si="3"/>
        <v>0</v>
      </c>
    </row>
    <row r="26" spans="4:13" x14ac:dyDescent="0.25">
      <c r="D26" s="2">
        <f t="shared" si="4"/>
        <v>20</v>
      </c>
      <c r="E26" s="21">
        <f>MortTables!B30*$E$8</f>
        <v>2.2800000000000001E-4</v>
      </c>
      <c r="F26" s="21">
        <f>MortTables!C30*$E$8</f>
        <v>1.392E-4</v>
      </c>
      <c r="G26">
        <f t="shared" si="0"/>
        <v>20</v>
      </c>
      <c r="H26" s="4">
        <f t="shared" si="5"/>
        <v>0.99729622554692754</v>
      </c>
      <c r="I26" s="4">
        <f t="shared" si="6"/>
        <v>0.99816437809609582</v>
      </c>
      <c r="K26" s="6">
        <f t="shared" si="1"/>
        <v>2.3900531424522975</v>
      </c>
      <c r="L26" s="4">
        <f t="shared" si="2"/>
        <v>0</v>
      </c>
      <c r="M26" s="4">
        <f t="shared" si="3"/>
        <v>0</v>
      </c>
    </row>
    <row r="27" spans="4:13" x14ac:dyDescent="0.25">
      <c r="D27" s="2">
        <f t="shared" si="4"/>
        <v>21</v>
      </c>
      <c r="E27" s="21">
        <f>MortTables!B31*$E$8</f>
        <v>2.4359999999999999E-4</v>
      </c>
      <c r="F27" s="21">
        <f>MortTables!C31*$E$8</f>
        <v>1.3559999999999999E-4</v>
      </c>
      <c r="G27">
        <f t="shared" si="0"/>
        <v>21</v>
      </c>
      <c r="H27" s="4">
        <f t="shared" si="5"/>
        <v>0.99705328418638428</v>
      </c>
      <c r="I27" s="4">
        <f t="shared" si="6"/>
        <v>0.99802902700642593</v>
      </c>
      <c r="K27" s="6">
        <f t="shared" si="1"/>
        <v>2.3431893553453893</v>
      </c>
      <c r="L27" s="4">
        <f t="shared" si="2"/>
        <v>0</v>
      </c>
      <c r="M27" s="4">
        <f t="shared" si="3"/>
        <v>0</v>
      </c>
    </row>
    <row r="28" spans="4:13" x14ac:dyDescent="0.25">
      <c r="D28" s="2">
        <f t="shared" si="4"/>
        <v>22</v>
      </c>
      <c r="E28" s="21">
        <f>MortTables!B32*$E$8</f>
        <v>2.5799999999999998E-4</v>
      </c>
      <c r="F28" s="21">
        <f>MortTables!C32*$E$8</f>
        <v>1.3679999999999999E-4</v>
      </c>
      <c r="G28">
        <f t="shared" si="0"/>
        <v>22</v>
      </c>
      <c r="H28" s="4">
        <f t="shared" si="5"/>
        <v>0.99679604443906422</v>
      </c>
      <c r="I28" s="4">
        <f t="shared" si="6"/>
        <v>0.99789249663553137</v>
      </c>
      <c r="K28" s="6">
        <f t="shared" si="1"/>
        <v>2.2972444660248916</v>
      </c>
      <c r="L28" s="4">
        <f t="shared" si="2"/>
        <v>0</v>
      </c>
      <c r="M28" s="4">
        <f t="shared" si="3"/>
        <v>0</v>
      </c>
    </row>
    <row r="29" spans="4:13" x14ac:dyDescent="0.25">
      <c r="D29" s="2">
        <f t="shared" si="4"/>
        <v>23</v>
      </c>
      <c r="E29" s="21">
        <f>MortTables!B33*$E$8</f>
        <v>2.7959999999999997E-4</v>
      </c>
      <c r="F29" s="21">
        <f>MortTables!C33*$E$8</f>
        <v>1.428E-4</v>
      </c>
      <c r="G29">
        <f t="shared" si="0"/>
        <v>23</v>
      </c>
      <c r="H29" s="4">
        <f t="shared" si="5"/>
        <v>0.99651734026503902</v>
      </c>
      <c r="I29" s="4">
        <f t="shared" si="6"/>
        <v>0.99774999758701177</v>
      </c>
      <c r="K29" s="6">
        <f t="shared" si="1"/>
        <v>2.2522004568871488</v>
      </c>
      <c r="L29" s="4">
        <f t="shared" si="2"/>
        <v>0</v>
      </c>
      <c r="M29" s="4">
        <f t="shared" si="3"/>
        <v>0</v>
      </c>
    </row>
    <row r="30" spans="4:13" x14ac:dyDescent="0.25">
      <c r="D30" s="2">
        <f t="shared" si="4"/>
        <v>24</v>
      </c>
      <c r="E30" s="21">
        <f>MortTables!B34*$E$8</f>
        <v>3.0119999999999995E-4</v>
      </c>
      <c r="F30" s="21">
        <f>MortTables!C34*$E$8</f>
        <v>1.5119999999999999E-4</v>
      </c>
      <c r="G30">
        <f t="shared" si="0"/>
        <v>24</v>
      </c>
      <c r="H30" s="4">
        <f t="shared" si="5"/>
        <v>0.99621718924215119</v>
      </c>
      <c r="I30" s="4">
        <f t="shared" si="6"/>
        <v>0.99759913778737663</v>
      </c>
      <c r="K30" s="6">
        <f t="shared" si="1"/>
        <v>2.2080396636148518</v>
      </c>
      <c r="L30" s="4">
        <f t="shared" si="2"/>
        <v>0</v>
      </c>
      <c r="M30" s="4">
        <f t="shared" si="3"/>
        <v>0</v>
      </c>
    </row>
    <row r="31" spans="4:13" x14ac:dyDescent="0.25">
      <c r="D31" s="2">
        <f t="shared" si="4"/>
        <v>25</v>
      </c>
      <c r="E31" s="21">
        <f>MortTables!B35*$E$8</f>
        <v>3.3E-4</v>
      </c>
      <c r="F31" s="21">
        <f>MortTables!C35*$E$8</f>
        <v>1.6080000000000001E-4</v>
      </c>
      <c r="G31">
        <f t="shared" si="0"/>
        <v>25</v>
      </c>
      <c r="H31" s="4">
        <f t="shared" si="5"/>
        <v>0.99588843756970125</v>
      </c>
      <c r="I31" s="4">
        <f t="shared" si="6"/>
        <v>0.9974387238460205</v>
      </c>
      <c r="K31" s="6">
        <f t="shared" si="1"/>
        <v>2.1647447682498542</v>
      </c>
      <c r="L31" s="4">
        <f t="shared" si="2"/>
        <v>0</v>
      </c>
      <c r="M31" s="4">
        <f t="shared" si="3"/>
        <v>0</v>
      </c>
    </row>
    <row r="32" spans="4:13" x14ac:dyDescent="0.25">
      <c r="D32" s="2">
        <f t="shared" si="4"/>
        <v>26</v>
      </c>
      <c r="E32" s="21">
        <f>MortTables!B36*$E$8</f>
        <v>3.768E-4</v>
      </c>
      <c r="F32" s="21">
        <f>MortTables!C36*$E$8</f>
        <v>1.7639999999999998E-4</v>
      </c>
      <c r="G32">
        <f t="shared" si="0"/>
        <v>26</v>
      </c>
      <c r="H32" s="4">
        <f t="shared" si="5"/>
        <v>0.99551318680642498</v>
      </c>
      <c r="I32" s="4">
        <f t="shared" si="6"/>
        <v>0.9972627756551341</v>
      </c>
      <c r="K32" s="6">
        <f t="shared" si="1"/>
        <v>2.1222987924018186</v>
      </c>
      <c r="L32" s="4">
        <f t="shared" si="2"/>
        <v>0</v>
      </c>
      <c r="M32" s="4">
        <f t="shared" si="3"/>
        <v>0</v>
      </c>
    </row>
    <row r="33" spans="4:13" x14ac:dyDescent="0.25">
      <c r="D33" s="2">
        <f t="shared" si="4"/>
        <v>27</v>
      </c>
      <c r="E33" s="21">
        <f>MortTables!B37*$E$8</f>
        <v>3.9239999999999994E-4</v>
      </c>
      <c r="F33" s="21">
        <f>MortTables!C37*$E$8</f>
        <v>1.8359999999999999E-4</v>
      </c>
      <c r="G33">
        <f t="shared" si="0"/>
        <v>27</v>
      </c>
      <c r="H33" s="4">
        <f t="shared" si="5"/>
        <v>0.99512254743192219</v>
      </c>
      <c r="I33" s="4">
        <f t="shared" si="6"/>
        <v>0.99707967820952392</v>
      </c>
      <c r="K33" s="6">
        <f t="shared" si="1"/>
        <v>2.080685090590018</v>
      </c>
      <c r="L33" s="4">
        <f t="shared" si="2"/>
        <v>0</v>
      </c>
      <c r="M33" s="4">
        <f t="shared" si="3"/>
        <v>0</v>
      </c>
    </row>
    <row r="34" spans="4:13" x14ac:dyDescent="0.25">
      <c r="D34" s="2">
        <f t="shared" si="4"/>
        <v>28</v>
      </c>
      <c r="E34" s="21">
        <f>MortTables!B38*$E$8</f>
        <v>4.0319999999999999E-4</v>
      </c>
      <c r="F34" s="21">
        <f>MortTables!C38*$E$8</f>
        <v>1.9440000000000001E-4</v>
      </c>
      <c r="G34">
        <f t="shared" si="0"/>
        <v>28</v>
      </c>
      <c r="H34" s="4">
        <f t="shared" si="5"/>
        <v>0.99472131402079755</v>
      </c>
      <c r="I34" s="4">
        <f t="shared" si="6"/>
        <v>0.99688584592008</v>
      </c>
      <c r="K34" s="6">
        <f t="shared" si="1"/>
        <v>2.0398873437157037</v>
      </c>
      <c r="L34" s="4">
        <f t="shared" si="2"/>
        <v>0</v>
      </c>
      <c r="M34" s="4">
        <f t="shared" si="3"/>
        <v>0</v>
      </c>
    </row>
    <row r="35" spans="4:13" x14ac:dyDescent="0.25">
      <c r="D35" s="2">
        <f t="shared" si="4"/>
        <v>29</v>
      </c>
      <c r="E35" s="21">
        <f>MortTables!B39*$E$8</f>
        <v>4.236E-4</v>
      </c>
      <c r="F35" s="21">
        <f>MortTables!C39*$E$8</f>
        <v>2.052E-4</v>
      </c>
      <c r="G35">
        <f t="shared" si="0"/>
        <v>29</v>
      </c>
      <c r="H35" s="4">
        <f t="shared" si="5"/>
        <v>0.99429995007217842</v>
      </c>
      <c r="I35" s="4">
        <f t="shared" si="6"/>
        <v>0.99668128494449715</v>
      </c>
      <c r="K35" s="6">
        <f t="shared" si="1"/>
        <v>1.9998895526624547</v>
      </c>
      <c r="L35" s="4">
        <f t="shared" si="2"/>
        <v>0</v>
      </c>
      <c r="M35" s="4">
        <f t="shared" si="3"/>
        <v>0</v>
      </c>
    </row>
    <row r="36" spans="4:13" x14ac:dyDescent="0.25">
      <c r="D36" s="2">
        <f t="shared" si="4"/>
        <v>30</v>
      </c>
      <c r="E36" s="21">
        <f>MortTables!B40*$E$8</f>
        <v>4.5600000000000003E-4</v>
      </c>
      <c r="F36" s="21">
        <f>MortTables!C40*$E$8</f>
        <v>2.3159999999999999E-4</v>
      </c>
      <c r="G36">
        <f t="shared" si="0"/>
        <v>30</v>
      </c>
      <c r="H36" s="4">
        <f t="shared" si="5"/>
        <v>0.99384654929494554</v>
      </c>
      <c r="I36" s="4">
        <f t="shared" si="6"/>
        <v>0.99645045355890405</v>
      </c>
      <c r="K36" s="6">
        <f t="shared" si="1"/>
        <v>1.9606760320220145</v>
      </c>
      <c r="L36" s="4">
        <f t="shared" si="2"/>
        <v>0</v>
      </c>
      <c r="M36" s="4">
        <f t="shared" si="3"/>
        <v>0</v>
      </c>
    </row>
    <row r="37" spans="4:13" x14ac:dyDescent="0.25">
      <c r="D37" s="2">
        <f t="shared" si="4"/>
        <v>31</v>
      </c>
      <c r="E37" s="21">
        <f>MortTables!B41*$E$8</f>
        <v>5.1239999999999999E-4</v>
      </c>
      <c r="F37" s="21">
        <f>MortTables!C41*$E$8</f>
        <v>2.8679999999999998E-4</v>
      </c>
      <c r="G37">
        <f t="shared" si="0"/>
        <v>31</v>
      </c>
      <c r="H37" s="4">
        <f t="shared" si="5"/>
        <v>0.99333730232308681</v>
      </c>
      <c r="I37" s="4">
        <f t="shared" si="6"/>
        <v>0.99616467156882327</v>
      </c>
      <c r="K37" s="6">
        <f t="shared" si="1"/>
        <v>1.9222314039431516</v>
      </c>
      <c r="L37" s="4">
        <f t="shared" si="2"/>
        <v>0</v>
      </c>
      <c r="M37" s="4">
        <f t="shared" si="3"/>
        <v>0</v>
      </c>
    </row>
    <row r="38" spans="4:13" x14ac:dyDescent="0.25">
      <c r="D38" s="2">
        <f t="shared" si="4"/>
        <v>32</v>
      </c>
      <c r="E38" s="21">
        <f>MortTables!B42*$E$8</f>
        <v>5.7719999999999994E-4</v>
      </c>
      <c r="F38" s="21">
        <f>MortTables!C42*$E$8</f>
        <v>3.2759999999999999E-4</v>
      </c>
      <c r="G38">
        <f t="shared" si="0"/>
        <v>32</v>
      </c>
      <c r="H38" s="4">
        <f t="shared" si="5"/>
        <v>0.99276394803218593</v>
      </c>
      <c r="I38" s="4">
        <f t="shared" si="6"/>
        <v>0.99583832802241734</v>
      </c>
      <c r="K38" s="6">
        <f t="shared" si="1"/>
        <v>1.8845405921011289</v>
      </c>
      <c r="L38" s="4">
        <f t="shared" si="2"/>
        <v>0</v>
      </c>
      <c r="M38" s="4">
        <f t="shared" si="3"/>
        <v>0</v>
      </c>
    </row>
    <row r="39" spans="4:13" x14ac:dyDescent="0.25">
      <c r="D39" s="2">
        <f t="shared" si="4"/>
        <v>33</v>
      </c>
      <c r="E39" s="21">
        <f>MortTables!B43*$E$8</f>
        <v>6.4800000000000003E-4</v>
      </c>
      <c r="F39" s="21">
        <f>MortTables!C43*$E$8</f>
        <v>3.5759999999999996E-4</v>
      </c>
      <c r="G39">
        <f t="shared" si="0"/>
        <v>33</v>
      </c>
      <c r="H39" s="4">
        <f t="shared" si="5"/>
        <v>0.9921206369938611</v>
      </c>
      <c r="I39" s="4">
        <f t="shared" si="6"/>
        <v>0.99548221623631661</v>
      </c>
      <c r="K39" s="6">
        <f t="shared" si="1"/>
        <v>1.8475888157854201</v>
      </c>
      <c r="L39" s="4">
        <f t="shared" si="2"/>
        <v>0</v>
      </c>
      <c r="M39" s="4">
        <f t="shared" si="3"/>
        <v>0</v>
      </c>
    </row>
    <row r="40" spans="4:13" x14ac:dyDescent="0.25">
      <c r="D40" s="2">
        <f t="shared" si="4"/>
        <v>34</v>
      </c>
      <c r="E40" s="21">
        <f>MortTables!B44*$E$8</f>
        <v>7.2119999999999997E-4</v>
      </c>
      <c r="F40" s="21">
        <f>MortTables!C44*$E$8</f>
        <v>3.8279999999999998E-4</v>
      </c>
      <c r="G40">
        <f t="shared" si="0"/>
        <v>34</v>
      </c>
      <c r="H40" s="4">
        <f t="shared" si="5"/>
        <v>0.99140511959046118</v>
      </c>
      <c r="I40" s="4">
        <f t="shared" si="6"/>
        <v>0.99510114564394136</v>
      </c>
      <c r="K40" s="6">
        <f t="shared" si="1"/>
        <v>1.8113615841033535</v>
      </c>
      <c r="L40" s="4">
        <f t="shared" si="2"/>
        <v>0</v>
      </c>
      <c r="M40" s="4">
        <f t="shared" si="3"/>
        <v>0</v>
      </c>
    </row>
    <row r="41" spans="4:13" x14ac:dyDescent="0.25">
      <c r="D41" s="2">
        <f t="shared" si="4"/>
        <v>35</v>
      </c>
      <c r="E41" s="21">
        <f>MortTables!B45*$E$8</f>
        <v>7.9440000000000001E-4</v>
      </c>
      <c r="F41" s="21">
        <f>MortTables!C45*$E$8</f>
        <v>4.0440000000000002E-4</v>
      </c>
      <c r="G41">
        <f t="shared" si="0"/>
        <v>35</v>
      </c>
      <c r="H41" s="4">
        <f t="shared" si="5"/>
        <v>0.99061754736345853</v>
      </c>
      <c r="I41" s="4">
        <f t="shared" si="6"/>
        <v>0.99469872674064297</v>
      </c>
      <c r="K41" s="6">
        <f t="shared" si="1"/>
        <v>1.7758446902974052</v>
      </c>
      <c r="L41" s="4">
        <f t="shared" si="2"/>
        <v>0</v>
      </c>
      <c r="M41" s="4">
        <f t="shared" si="3"/>
        <v>0</v>
      </c>
    </row>
    <row r="42" spans="4:13" x14ac:dyDescent="0.25">
      <c r="D42" s="2">
        <f t="shared" si="4"/>
        <v>36</v>
      </c>
      <c r="E42" s="21">
        <f>MortTables!B46*$E$8</f>
        <v>8.6400000000000008E-4</v>
      </c>
      <c r="F42" s="21">
        <f>MortTables!C46*$E$8</f>
        <v>4.2479999999999997E-4</v>
      </c>
      <c r="G42">
        <f t="shared" si="0"/>
        <v>36</v>
      </c>
      <c r="H42" s="4">
        <f t="shared" si="5"/>
        <v>0.98976165380253656</v>
      </c>
      <c r="I42" s="4">
        <f t="shared" si="6"/>
        <v>0.99427617872152352</v>
      </c>
      <c r="K42" s="6">
        <f t="shared" si="1"/>
        <v>1.7410242061739269</v>
      </c>
      <c r="L42" s="4">
        <f t="shared" si="2"/>
        <v>0</v>
      </c>
      <c r="M42" s="4">
        <f t="shared" si="3"/>
        <v>0</v>
      </c>
    </row>
    <row r="43" spans="4:13" x14ac:dyDescent="0.25">
      <c r="D43" s="2">
        <f t="shared" si="4"/>
        <v>37</v>
      </c>
      <c r="E43" s="21">
        <f>MortTables!B47*$E$8</f>
        <v>9.2879999999999992E-4</v>
      </c>
      <c r="F43" s="21">
        <f>MortTables!C47*$E$8</f>
        <v>4.4280000000000003E-4</v>
      </c>
      <c r="G43">
        <f t="shared" ref="G43:G74" si="7">D43</f>
        <v>37</v>
      </c>
      <c r="H43" s="4">
        <f t="shared" si="5"/>
        <v>0.98884236317848484</v>
      </c>
      <c r="I43" s="4">
        <f t="shared" si="6"/>
        <v>0.99383591322958564</v>
      </c>
      <c r="K43" s="6">
        <f t="shared" ref="K43:K74" si="8">(1+rf)^($K$8-1-D43)</f>
        <v>1.7068864766411045</v>
      </c>
      <c r="L43" s="4">
        <f t="shared" si="2"/>
        <v>0</v>
      </c>
      <c r="M43" s="4">
        <f t="shared" si="3"/>
        <v>0</v>
      </c>
    </row>
    <row r="44" spans="4:13" x14ac:dyDescent="0.25">
      <c r="D44" s="2">
        <f t="shared" si="4"/>
        <v>38</v>
      </c>
      <c r="E44" s="21">
        <f>MortTables!B48*$E$8</f>
        <v>9.6000000000000002E-4</v>
      </c>
      <c r="F44" s="21">
        <f>MortTables!C48*$E$8</f>
        <v>4.6319999999999998E-4</v>
      </c>
      <c r="G44">
        <f t="shared" si="7"/>
        <v>38</v>
      </c>
      <c r="H44" s="4">
        <f t="shared" si="5"/>
        <v>0.98789307450983355</v>
      </c>
      <c r="I44" s="4">
        <f t="shared" si="6"/>
        <v>0.99337556843457775</v>
      </c>
      <c r="K44" s="6">
        <f t="shared" si="8"/>
        <v>1.6734181143540243</v>
      </c>
      <c r="L44" s="4">
        <f t="shared" si="2"/>
        <v>0</v>
      </c>
      <c r="M44" s="4">
        <f t="shared" si="3"/>
        <v>0</v>
      </c>
    </row>
    <row r="45" spans="4:13" x14ac:dyDescent="0.25">
      <c r="D45" s="2">
        <f t="shared" si="4"/>
        <v>39</v>
      </c>
      <c r="E45" s="21">
        <f>MortTables!B49*$E$8</f>
        <v>9.8519999999999988E-4</v>
      </c>
      <c r="F45" s="21">
        <f>MortTables!C49*$E$8</f>
        <v>4.8719999999999997E-4</v>
      </c>
      <c r="G45">
        <f t="shared" si="7"/>
        <v>39</v>
      </c>
      <c r="H45" s="4">
        <f t="shared" si="5"/>
        <v>0.98691980225282649</v>
      </c>
      <c r="I45" s="4">
        <f t="shared" si="6"/>
        <v>0.99289159585763642</v>
      </c>
      <c r="K45" s="6">
        <f t="shared" si="8"/>
        <v>1.6406059944647295</v>
      </c>
      <c r="L45" s="4">
        <f t="shared" si="2"/>
        <v>0</v>
      </c>
      <c r="M45" s="4">
        <f t="shared" si="3"/>
        <v>0</v>
      </c>
    </row>
    <row r="46" spans="4:13" x14ac:dyDescent="0.25">
      <c r="D46" s="2">
        <f t="shared" si="4"/>
        <v>40</v>
      </c>
      <c r="E46" s="21">
        <f>MortTables!B50*$E$8</f>
        <v>1.0091999999999998E-3</v>
      </c>
      <c r="F46" s="21">
        <f>MortTables!C50*$E$8</f>
        <v>5.3039999999999999E-4</v>
      </c>
      <c r="G46">
        <f t="shared" si="7"/>
        <v>40</v>
      </c>
      <c r="H46" s="4">
        <f t="shared" si="5"/>
        <v>0.98592380278839287</v>
      </c>
      <c r="I46" s="4">
        <f t="shared" si="6"/>
        <v>0.99236496615519354</v>
      </c>
      <c r="K46" s="6">
        <f t="shared" si="8"/>
        <v>1.608437249475225</v>
      </c>
      <c r="L46" s="4">
        <f t="shared" si="2"/>
        <v>0</v>
      </c>
      <c r="M46" s="4">
        <f t="shared" si="3"/>
        <v>0</v>
      </c>
    </row>
    <row r="47" spans="4:13" x14ac:dyDescent="0.25">
      <c r="D47" s="2">
        <f t="shared" si="4"/>
        <v>41</v>
      </c>
      <c r="E47" s="21">
        <f>MortTables!B51*$E$8</f>
        <v>1.0679999999999999E-3</v>
      </c>
      <c r="F47" s="21">
        <f>MortTables!C51*$E$8</f>
        <v>5.8080000000000002E-4</v>
      </c>
      <c r="G47">
        <f t="shared" si="7"/>
        <v>41</v>
      </c>
      <c r="H47" s="4">
        <f t="shared" si="5"/>
        <v>0.98487083616701487</v>
      </c>
      <c r="I47" s="4">
        <f t="shared" si="6"/>
        <v>0.99178860058285057</v>
      </c>
      <c r="K47" s="6">
        <f t="shared" si="8"/>
        <v>1.576899264191397</v>
      </c>
      <c r="L47" s="4">
        <f t="shared" si="2"/>
        <v>0</v>
      </c>
      <c r="M47" s="4">
        <f t="shared" si="3"/>
        <v>0</v>
      </c>
    </row>
    <row r="48" spans="4:13" x14ac:dyDescent="0.25">
      <c r="D48" s="2">
        <f t="shared" si="4"/>
        <v>42</v>
      </c>
      <c r="E48" s="21">
        <f>MortTables!B52*$E$8</f>
        <v>1.1843999999999999E-3</v>
      </c>
      <c r="F48" s="21">
        <f>MortTables!C52*$E$8</f>
        <v>6.3960000000000004E-4</v>
      </c>
      <c r="G48">
        <f t="shared" si="7"/>
        <v>42</v>
      </c>
      <c r="H48" s="4">
        <f t="shared" si="5"/>
        <v>0.98370435514865873</v>
      </c>
      <c r="I48" s="4">
        <f t="shared" si="6"/>
        <v>0.99115425259391776</v>
      </c>
      <c r="K48" s="6">
        <f t="shared" si="8"/>
        <v>1.5459796707758797</v>
      </c>
      <c r="L48" s="4">
        <f t="shared" si="2"/>
        <v>0</v>
      </c>
      <c r="M48" s="4">
        <f t="shared" si="3"/>
        <v>0</v>
      </c>
    </row>
    <row r="49" spans="4:13" x14ac:dyDescent="0.25">
      <c r="D49" s="2">
        <f t="shared" si="4"/>
        <v>43</v>
      </c>
      <c r="E49" s="21">
        <f>MortTables!B53*$E$8</f>
        <v>1.3595999999999999E-3</v>
      </c>
      <c r="F49" s="21">
        <f>MortTables!C53*$E$8</f>
        <v>7.0320000000000007E-4</v>
      </c>
      <c r="G49">
        <f t="shared" si="7"/>
        <v>43</v>
      </c>
      <c r="H49" s="4">
        <f t="shared" si="5"/>
        <v>0.98236691070739857</v>
      </c>
      <c r="I49" s="4">
        <f t="shared" si="6"/>
        <v>0.99045727292349373</v>
      </c>
      <c r="K49" s="6">
        <f t="shared" si="8"/>
        <v>1.5156663438979212</v>
      </c>
      <c r="L49" s="4">
        <f t="shared" si="2"/>
        <v>0</v>
      </c>
      <c r="M49" s="4">
        <f t="shared" si="3"/>
        <v>0</v>
      </c>
    </row>
    <row r="50" spans="4:13" x14ac:dyDescent="0.25">
      <c r="D50" s="2">
        <f t="shared" si="4"/>
        <v>44</v>
      </c>
      <c r="E50" s="21">
        <f>MortTables!B54*$E$8</f>
        <v>1.5935999999999999E-3</v>
      </c>
      <c r="F50" s="21">
        <f>MortTables!C54*$E$8</f>
        <v>7.7280000000000003E-4</v>
      </c>
      <c r="G50">
        <f t="shared" si="7"/>
        <v>44</v>
      </c>
      <c r="H50" s="4">
        <f t="shared" si="5"/>
        <v>0.98080141079849525</v>
      </c>
      <c r="I50" s="4">
        <f t="shared" si="6"/>
        <v>0.98969184754297845</v>
      </c>
      <c r="K50" s="6">
        <f t="shared" si="8"/>
        <v>1.4859473959783542</v>
      </c>
      <c r="L50" s="4">
        <f t="shared" si="2"/>
        <v>0</v>
      </c>
      <c r="M50" s="4">
        <f t="shared" si="3"/>
        <v>0</v>
      </c>
    </row>
    <row r="51" spans="4:13" x14ac:dyDescent="0.25">
      <c r="D51" s="2">
        <f t="shared" si="4"/>
        <v>45</v>
      </c>
      <c r="E51" s="21">
        <f>MortTables!B55*$E$8</f>
        <v>1.8863999999999999E-3</v>
      </c>
      <c r="F51" s="21">
        <f>MortTables!C55*$E$8</f>
        <v>8.2680000000000004E-4</v>
      </c>
      <c r="G51">
        <f t="shared" si="7"/>
        <v>45</v>
      </c>
      <c r="H51" s="4">
        <f t="shared" si="5"/>
        <v>0.97895122701716497</v>
      </c>
      <c r="I51" s="4">
        <f t="shared" si="6"/>
        <v>0.98887357032342993</v>
      </c>
      <c r="K51" s="6">
        <f t="shared" si="8"/>
        <v>1.4568111725277981</v>
      </c>
      <c r="L51" s="4">
        <f t="shared" si="2"/>
        <v>0</v>
      </c>
      <c r="M51" s="4">
        <f t="shared" si="3"/>
        <v>0</v>
      </c>
    </row>
    <row r="52" spans="4:13" x14ac:dyDescent="0.25">
      <c r="D52" s="2">
        <f t="shared" si="4"/>
        <v>46</v>
      </c>
      <c r="E52" s="21">
        <f>MortTables!B56*$E$8</f>
        <v>2.2367999999999997E-3</v>
      </c>
      <c r="F52" s="21">
        <f>MortTables!C56*$E$8</f>
        <v>9.3360000000000003E-4</v>
      </c>
      <c r="G52">
        <f t="shared" si="7"/>
        <v>46</v>
      </c>
      <c r="H52" s="4">
        <f t="shared" si="5"/>
        <v>0.97676150891257296</v>
      </c>
      <c r="I52" s="4">
        <f t="shared" si="6"/>
        <v>0.98795035795817598</v>
      </c>
      <c r="K52" s="6">
        <f t="shared" si="8"/>
        <v>1.4282462475762727</v>
      </c>
      <c r="L52" s="4">
        <f t="shared" si="2"/>
        <v>0</v>
      </c>
      <c r="M52" s="4">
        <f t="shared" si="3"/>
        <v>0</v>
      </c>
    </row>
    <row r="53" spans="4:13" x14ac:dyDescent="0.25">
      <c r="D53" s="2">
        <f t="shared" si="4"/>
        <v>47</v>
      </c>
      <c r="E53" s="21">
        <f>MortTables!B57*$E$8</f>
        <v>2.6459999999999999E-3</v>
      </c>
      <c r="F53" s="21">
        <f>MortTables!C57*$E$8</f>
        <v>1.0943999999999999E-3</v>
      </c>
      <c r="G53">
        <f t="shared" si="7"/>
        <v>47</v>
      </c>
      <c r="H53" s="4">
        <f t="shared" si="5"/>
        <v>0.97417699795999024</v>
      </c>
      <c r="I53" s="4">
        <f t="shared" si="6"/>
        <v>0.98686914508642654</v>
      </c>
      <c r="K53" s="6">
        <f t="shared" si="8"/>
        <v>1.4002414191924244</v>
      </c>
      <c r="L53" s="4">
        <f t="shared" si="2"/>
        <v>0</v>
      </c>
      <c r="M53" s="4">
        <f t="shared" si="3"/>
        <v>0</v>
      </c>
    </row>
    <row r="54" spans="4:13" x14ac:dyDescent="0.25">
      <c r="D54" s="2">
        <f t="shared" si="4"/>
        <v>48</v>
      </c>
      <c r="E54" s="21">
        <f>MortTables!B58*$E$8</f>
        <v>3.114E-3</v>
      </c>
      <c r="F54" s="21">
        <f>MortTables!C58*$E$8</f>
        <v>1.3079999999999999E-3</v>
      </c>
      <c r="G54">
        <f t="shared" si="7"/>
        <v>48</v>
      </c>
      <c r="H54" s="4">
        <f t="shared" si="5"/>
        <v>0.97114341078834288</v>
      </c>
      <c r="I54" s="4">
        <f t="shared" si="6"/>
        <v>0.98557832024465353</v>
      </c>
      <c r="K54" s="6">
        <f t="shared" si="8"/>
        <v>1.372785705090612</v>
      </c>
      <c r="L54" s="4">
        <f t="shared" si="2"/>
        <v>0</v>
      </c>
      <c r="M54" s="4">
        <f t="shared" si="3"/>
        <v>0</v>
      </c>
    </row>
    <row r="55" spans="4:13" x14ac:dyDescent="0.25">
      <c r="D55" s="2">
        <f t="shared" si="4"/>
        <v>49</v>
      </c>
      <c r="E55" s="21">
        <f>MortTables!B59*$E$8</f>
        <v>3.6407999999999996E-3</v>
      </c>
      <c r="F55" s="21">
        <f>MortTables!C59*$E$8</f>
        <v>1.5755999999999999E-3</v>
      </c>
      <c r="G55">
        <f t="shared" si="7"/>
        <v>49</v>
      </c>
      <c r="H55" s="4">
        <f t="shared" si="5"/>
        <v>0.96760767185834473</v>
      </c>
      <c r="I55" s="4">
        <f t="shared" si="6"/>
        <v>0.98402544304327599</v>
      </c>
      <c r="K55" s="6">
        <f t="shared" si="8"/>
        <v>1.3458683383241292</v>
      </c>
      <c r="L55" s="4">
        <f t="shared" si="2"/>
        <v>0</v>
      </c>
      <c r="M55" s="4">
        <f t="shared" si="3"/>
        <v>0</v>
      </c>
    </row>
    <row r="56" spans="4:13" x14ac:dyDescent="0.25">
      <c r="D56" s="2">
        <f t="shared" si="4"/>
        <v>50</v>
      </c>
      <c r="E56" s="21">
        <f>MortTables!B60*$E$8</f>
        <v>4.2251999999999993E-3</v>
      </c>
      <c r="F56" s="21">
        <f>MortTables!C60*$E$8</f>
        <v>1.8959999999999999E-3</v>
      </c>
      <c r="G56">
        <f t="shared" si="7"/>
        <v>50</v>
      </c>
      <c r="H56" s="4">
        <f t="shared" si="5"/>
        <v>0.96351933592320882</v>
      </c>
      <c r="I56" s="4">
        <f t="shared" si="6"/>
        <v>0.98215973080326591</v>
      </c>
      <c r="K56" s="6">
        <f t="shared" si="8"/>
        <v>1.3194787630628722</v>
      </c>
      <c r="L56" s="4">
        <f t="shared" si="2"/>
        <v>0</v>
      </c>
      <c r="M56" s="4">
        <f t="shared" si="3"/>
        <v>0</v>
      </c>
    </row>
    <row r="57" spans="4:13" x14ac:dyDescent="0.25">
      <c r="D57" s="2">
        <f t="shared" si="4"/>
        <v>51</v>
      </c>
      <c r="E57" s="21">
        <f>MortTables!B61*$E$8</f>
        <v>4.2671999999999996E-3</v>
      </c>
      <c r="F57" s="21">
        <f>MortTables!C61*$E$8</f>
        <v>2.0363999999999998E-3</v>
      </c>
      <c r="G57">
        <f t="shared" si="7"/>
        <v>51</v>
      </c>
      <c r="H57" s="4">
        <f t="shared" si="5"/>
        <v>0.95940780621295729</v>
      </c>
      <c r="I57" s="4">
        <f t="shared" si="6"/>
        <v>0.98015966072745808</v>
      </c>
      <c r="K57" s="6">
        <f t="shared" si="8"/>
        <v>1.2936066304537961</v>
      </c>
      <c r="L57" s="4">
        <f t="shared" si="2"/>
        <v>0</v>
      </c>
      <c r="M57" s="4">
        <f t="shared" si="3"/>
        <v>0</v>
      </c>
    </row>
    <row r="58" spans="4:13" x14ac:dyDescent="0.25">
      <c r="D58" s="2">
        <f t="shared" si="4"/>
        <v>52</v>
      </c>
      <c r="E58" s="21">
        <f>MortTables!B62*$E$8</f>
        <v>4.2551999999999998E-3</v>
      </c>
      <c r="F58" s="21">
        <f>MortTables!C62*$E$8</f>
        <v>2.2967999999999999E-3</v>
      </c>
      <c r="G58">
        <f t="shared" si="7"/>
        <v>52</v>
      </c>
      <c r="H58" s="4">
        <f t="shared" si="5"/>
        <v>0.95532533411595988</v>
      </c>
      <c r="I58" s="4">
        <f t="shared" si="6"/>
        <v>0.97790843001869932</v>
      </c>
      <c r="K58" s="6">
        <f t="shared" si="8"/>
        <v>1.2682417945625453</v>
      </c>
      <c r="L58" s="4">
        <f t="shared" si="2"/>
        <v>0</v>
      </c>
      <c r="M58" s="4">
        <f t="shared" si="3"/>
        <v>0</v>
      </c>
    </row>
    <row r="59" spans="4:13" x14ac:dyDescent="0.25">
      <c r="D59" s="2">
        <f t="shared" si="4"/>
        <v>53</v>
      </c>
      <c r="E59" s="21">
        <f>MortTables!B63*$E$8</f>
        <v>4.3140000000000001E-3</v>
      </c>
      <c r="F59" s="21">
        <f>MortTables!C63*$E$8</f>
        <v>2.6316E-3</v>
      </c>
      <c r="G59">
        <f t="shared" si="7"/>
        <v>53</v>
      </c>
      <c r="H59" s="4">
        <f t="shared" si="5"/>
        <v>0.95120406062458362</v>
      </c>
      <c r="I59" s="4">
        <f t="shared" si="6"/>
        <v>0.97533496619426219</v>
      </c>
      <c r="K59" s="6">
        <f t="shared" si="8"/>
        <v>1.243374308394652</v>
      </c>
      <c r="L59" s="4">
        <f t="shared" si="2"/>
        <v>0</v>
      </c>
      <c r="M59" s="4">
        <f t="shared" si="3"/>
        <v>0</v>
      </c>
    </row>
    <row r="60" spans="4:13" x14ac:dyDescent="0.25">
      <c r="D60" s="2">
        <f t="shared" si="4"/>
        <v>54</v>
      </c>
      <c r="E60" s="21">
        <f>MortTables!B64*$E$8</f>
        <v>4.3715999999999998E-3</v>
      </c>
      <c r="F60" s="21">
        <f>MortTables!C64*$E$8</f>
        <v>3.0383999999999997E-3</v>
      </c>
      <c r="G60">
        <f t="shared" si="7"/>
        <v>54</v>
      </c>
      <c r="H60" s="4">
        <f t="shared" si="5"/>
        <v>0.94704577695315717</v>
      </c>
      <c r="I60" s="4">
        <f t="shared" si="6"/>
        <v>0.97237150843297759</v>
      </c>
      <c r="K60" s="6">
        <f t="shared" si="8"/>
        <v>1.2189944199947571</v>
      </c>
      <c r="L60" s="4">
        <f t="shared" si="2"/>
        <v>0</v>
      </c>
      <c r="M60" s="4">
        <f t="shared" si="3"/>
        <v>0</v>
      </c>
    </row>
    <row r="61" spans="4:13" x14ac:dyDescent="0.25">
      <c r="D61" s="2">
        <f t="shared" si="4"/>
        <v>55</v>
      </c>
      <c r="E61" s="21">
        <f>MortTables!B65*$E$8</f>
        <v>4.5576000000000002E-3</v>
      </c>
      <c r="F61" s="21">
        <f>MortTables!C65*$E$8</f>
        <v>3.522E-3</v>
      </c>
      <c r="G61">
        <f t="shared" si="7"/>
        <v>55</v>
      </c>
      <c r="H61" s="4">
        <f t="shared" si="5"/>
        <v>0.94272952112011543</v>
      </c>
      <c r="I61" s="4">
        <f t="shared" si="6"/>
        <v>0.96894681598027665</v>
      </c>
      <c r="K61" s="6">
        <f t="shared" si="8"/>
        <v>1.1950925686223108</v>
      </c>
      <c r="L61" s="4">
        <f t="shared" si="2"/>
        <v>0</v>
      </c>
      <c r="M61" s="4">
        <f t="shared" si="3"/>
        <v>0</v>
      </c>
    </row>
    <row r="62" spans="4:13" x14ac:dyDescent="0.25">
      <c r="D62" s="2">
        <f t="shared" si="4"/>
        <v>56</v>
      </c>
      <c r="E62" s="21">
        <f>MortTables!B66*$E$8</f>
        <v>4.8396000000000003E-3</v>
      </c>
      <c r="F62" s="21">
        <f>MortTables!C66*$E$8</f>
        <v>4.1015999999999995E-3</v>
      </c>
      <c r="G62">
        <f t="shared" si="7"/>
        <v>56</v>
      </c>
      <c r="H62" s="4">
        <f t="shared" si="5"/>
        <v>0.93816708732970244</v>
      </c>
      <c r="I62" s="4">
        <f t="shared" si="6"/>
        <v>0.96497258371985195</v>
      </c>
      <c r="K62" s="6">
        <f t="shared" si="8"/>
        <v>1.1716593810022655</v>
      </c>
      <c r="L62" s="4">
        <f t="shared" si="2"/>
        <v>0</v>
      </c>
      <c r="M62" s="4">
        <f t="shared" si="3"/>
        <v>0</v>
      </c>
    </row>
    <row r="63" spans="4:13" x14ac:dyDescent="0.25">
      <c r="D63" s="2">
        <f t="shared" si="4"/>
        <v>57</v>
      </c>
      <c r="E63" s="21">
        <f>MortTables!B67*$E$8</f>
        <v>5.2127999999999992E-3</v>
      </c>
      <c r="F63" s="21">
        <f>MortTables!C67*$E$8</f>
        <v>4.6895999999999995E-3</v>
      </c>
      <c r="G63">
        <f t="shared" si="7"/>
        <v>57</v>
      </c>
      <c r="H63" s="4">
        <f t="shared" si="5"/>
        <v>0.93327660993687012</v>
      </c>
      <c r="I63" s="4">
        <f t="shared" si="6"/>
        <v>0.9604472482912394</v>
      </c>
      <c r="K63" s="6">
        <f t="shared" si="8"/>
        <v>1.1486856676492798</v>
      </c>
      <c r="L63" s="4">
        <f t="shared" si="2"/>
        <v>0</v>
      </c>
      <c r="M63" s="4">
        <f t="shared" si="3"/>
        <v>0</v>
      </c>
    </row>
    <row r="64" spans="4:13" x14ac:dyDescent="0.25">
      <c r="D64" s="2">
        <f t="shared" si="4"/>
        <v>58</v>
      </c>
      <c r="E64" s="21">
        <f>MortTables!B68*$E$8</f>
        <v>5.7095999999999996E-3</v>
      </c>
      <c r="F64" s="21">
        <f>MortTables!C68*$E$8</f>
        <v>5.2620000000000002E-3</v>
      </c>
      <c r="G64">
        <f t="shared" si="7"/>
        <v>58</v>
      </c>
      <c r="H64" s="4">
        <f t="shared" si="5"/>
        <v>0.92794797380477456</v>
      </c>
      <c r="I64" s="4">
        <f t="shared" si="6"/>
        <v>0.95539337487073095</v>
      </c>
      <c r="K64" s="6">
        <f t="shared" si="8"/>
        <v>1.1261624192640001</v>
      </c>
      <c r="L64" s="4">
        <f t="shared" si="2"/>
        <v>0</v>
      </c>
      <c r="M64" s="4">
        <f t="shared" si="3"/>
        <v>0</v>
      </c>
    </row>
    <row r="65" spans="4:13" x14ac:dyDescent="0.25">
      <c r="D65" s="2">
        <f t="shared" si="4"/>
        <v>59</v>
      </c>
      <c r="E65" s="21">
        <f>MortTables!B69*$E$8</f>
        <v>6.1980000000000004E-3</v>
      </c>
      <c r="F65" s="21">
        <f>MortTables!C69*$E$8</f>
        <v>5.9148000000000004E-3</v>
      </c>
      <c r="G65">
        <f t="shared" si="7"/>
        <v>59</v>
      </c>
      <c r="H65" s="4">
        <f t="shared" si="5"/>
        <v>0.92219655226313257</v>
      </c>
      <c r="I65" s="4">
        <f t="shared" si="6"/>
        <v>0.94974241413704552</v>
      </c>
      <c r="K65" s="6">
        <f t="shared" si="8"/>
        <v>1.1040808032</v>
      </c>
      <c r="L65" s="4">
        <f t="shared" si="2"/>
        <v>0</v>
      </c>
      <c r="M65" s="4">
        <f t="shared" si="3"/>
        <v>0</v>
      </c>
    </row>
    <row r="66" spans="4:13" x14ac:dyDescent="0.25">
      <c r="D66" s="2">
        <f t="shared" si="4"/>
        <v>60</v>
      </c>
      <c r="E66" s="21">
        <f>MortTables!B70*$E$8</f>
        <v>6.7871999999999993E-3</v>
      </c>
      <c r="F66" s="21">
        <f>MortTables!C70*$E$8</f>
        <v>6.6300000000000005E-3</v>
      </c>
      <c r="G66">
        <f t="shared" si="7"/>
        <v>60</v>
      </c>
      <c r="H66" s="4">
        <f t="shared" si="5"/>
        <v>0.91593741982361221</v>
      </c>
      <c r="I66" s="4">
        <f t="shared" si="6"/>
        <v>0.94344562193131687</v>
      </c>
      <c r="K66" s="6">
        <f t="shared" si="8"/>
        <v>1.08243216</v>
      </c>
      <c r="L66" s="4">
        <f t="shared" si="2"/>
        <v>0</v>
      </c>
      <c r="M66" s="4">
        <f t="shared" si="3"/>
        <v>0</v>
      </c>
    </row>
    <row r="67" spans="4:13" x14ac:dyDescent="0.25">
      <c r="D67" s="2">
        <f t="shared" si="4"/>
        <v>61</v>
      </c>
      <c r="E67" s="21">
        <f>MortTables!B71*$E$8</f>
        <v>7.6295999999999994E-3</v>
      </c>
      <c r="F67" s="21">
        <f>MortTables!C71*$E$8</f>
        <v>7.399199999999999E-3</v>
      </c>
      <c r="G67">
        <f t="shared" si="7"/>
        <v>61</v>
      </c>
      <c r="H67" s="4">
        <f t="shared" si="5"/>
        <v>0.90894918368532596</v>
      </c>
      <c r="I67" s="4">
        <f t="shared" si="6"/>
        <v>0.93646487908552267</v>
      </c>
      <c r="K67" s="6">
        <f t="shared" si="8"/>
        <v>1.0612079999999999</v>
      </c>
      <c r="L67" s="4">
        <f t="shared" si="2"/>
        <v>0</v>
      </c>
      <c r="M67" s="4">
        <f t="shared" si="3"/>
        <v>0</v>
      </c>
    </row>
    <row r="68" spans="4:13" x14ac:dyDescent="0.25">
      <c r="D68" s="2">
        <f t="shared" si="4"/>
        <v>62</v>
      </c>
      <c r="E68" s="21">
        <f>MortTables!B72*$E$8</f>
        <v>8.4047999999999987E-3</v>
      </c>
      <c r="F68" s="21">
        <f>MortTables!C72*$E$8</f>
        <v>8.2223999999999995E-3</v>
      </c>
      <c r="G68">
        <f t="shared" si="7"/>
        <v>62</v>
      </c>
      <c r="H68" s="4">
        <f t="shared" si="5"/>
        <v>0.90130964758628751</v>
      </c>
      <c r="I68" s="4">
        <f t="shared" si="6"/>
        <v>0.92876489026372988</v>
      </c>
      <c r="K68" s="6">
        <f t="shared" si="8"/>
        <v>1.0404</v>
      </c>
      <c r="L68" s="4">
        <f t="shared" si="2"/>
        <v>0</v>
      </c>
      <c r="M68" s="4">
        <f t="shared" si="3"/>
        <v>0</v>
      </c>
    </row>
    <row r="69" spans="4:13" x14ac:dyDescent="0.25">
      <c r="D69" s="2">
        <f t="shared" si="4"/>
        <v>63</v>
      </c>
      <c r="E69" s="21">
        <f>MortTables!B73*$E$8</f>
        <v>9.5015999999999989E-3</v>
      </c>
      <c r="F69" s="21">
        <f>MortTables!C73*$E$8</f>
        <v>9.0983999999999995E-3</v>
      </c>
      <c r="G69">
        <f t="shared" si="7"/>
        <v>63</v>
      </c>
      <c r="H69" s="4">
        <f t="shared" si="5"/>
        <v>0.89274576383878168</v>
      </c>
      <c r="I69" s="4">
        <f t="shared" si="6"/>
        <v>0.92031461578615437</v>
      </c>
      <c r="K69" s="6">
        <f t="shared" si="8"/>
        <v>1.02</v>
      </c>
      <c r="L69" s="4">
        <f t="shared" si="2"/>
        <v>0</v>
      </c>
      <c r="M69" s="4">
        <f t="shared" si="3"/>
        <v>0</v>
      </c>
    </row>
    <row r="70" spans="4:13" x14ac:dyDescent="0.25">
      <c r="D70" s="2">
        <f t="shared" si="4"/>
        <v>64</v>
      </c>
      <c r="E70" s="21">
        <f>MortTables!B74*$E$8</f>
        <v>1.0513199999999999E-2</v>
      </c>
      <c r="F70" s="21">
        <f>MortTables!C74*$E$8</f>
        <v>1.0046399999999999E-2</v>
      </c>
      <c r="G70">
        <f t="shared" si="7"/>
        <v>64</v>
      </c>
      <c r="H70" s="4">
        <f t="shared" si="5"/>
        <v>0.88336014907439175</v>
      </c>
      <c r="I70" s="4">
        <f t="shared" si="6"/>
        <v>0.9110687670301203</v>
      </c>
      <c r="K70" s="6">
        <f t="shared" si="8"/>
        <v>1</v>
      </c>
      <c r="L70" s="4">
        <f t="shared" si="2"/>
        <v>0</v>
      </c>
      <c r="M70" s="4">
        <f t="shared" si="3"/>
        <v>0</v>
      </c>
    </row>
    <row r="71" spans="4:13" x14ac:dyDescent="0.25">
      <c r="D71" s="2">
        <f t="shared" si="4"/>
        <v>65</v>
      </c>
      <c r="E71" s="21">
        <f>MortTables!B75*$E$8</f>
        <v>1.1643599999999999E-2</v>
      </c>
      <c r="F71" s="21">
        <f>MortTables!C75*$E$8</f>
        <v>1.1082E-2</v>
      </c>
      <c r="G71">
        <f t="shared" si="7"/>
        <v>65</v>
      </c>
      <c r="H71" s="4">
        <f t="shared" si="5"/>
        <v>0.87307465684262919</v>
      </c>
      <c r="I71" s="4">
        <f t="shared" si="6"/>
        <v>0.90097230295389252</v>
      </c>
      <c r="K71" s="6">
        <f t="shared" si="8"/>
        <v>0.98039215686274506</v>
      </c>
      <c r="L71" s="4">
        <f t="shared" si="2"/>
        <v>0.98835640000000002</v>
      </c>
      <c r="M71" s="4">
        <f t="shared" si="3"/>
        <v>0.98891800000000007</v>
      </c>
    </row>
    <row r="72" spans="4:13" x14ac:dyDescent="0.25">
      <c r="D72" s="2">
        <f t="shared" si="4"/>
        <v>66</v>
      </c>
      <c r="E72" s="21">
        <f>MortTables!B76*$E$8</f>
        <v>1.3204799999999999E-2</v>
      </c>
      <c r="F72" s="21">
        <f>MortTables!C76*$E$8</f>
        <v>1.2204E-2</v>
      </c>
      <c r="G72">
        <f t="shared" si="7"/>
        <v>66</v>
      </c>
      <c r="H72" s="4">
        <f t="shared" si="5"/>
        <v>0.86154588061395365</v>
      </c>
      <c r="I72" s="4">
        <f t="shared" si="6"/>
        <v>0.88997683696864327</v>
      </c>
      <c r="K72" s="6">
        <f t="shared" si="8"/>
        <v>0.96116878123798544</v>
      </c>
      <c r="L72" s="4">
        <f t="shared" si="2"/>
        <v>0.97530535140927999</v>
      </c>
      <c r="M72" s="4">
        <f t="shared" si="3"/>
        <v>0.97684924472800005</v>
      </c>
    </row>
    <row r="73" spans="4:13" x14ac:dyDescent="0.25">
      <c r="D73" s="2">
        <f t="shared" si="4"/>
        <v>67</v>
      </c>
      <c r="E73" s="21">
        <f>MortTables!B77*$E$8</f>
        <v>1.46184E-2</v>
      </c>
      <c r="F73" s="21">
        <f>MortTables!C77*$E$8</f>
        <v>1.3409999999999998E-2</v>
      </c>
      <c r="G73">
        <f t="shared" si="7"/>
        <v>67</v>
      </c>
      <c r="H73" s="4">
        <f t="shared" si="5"/>
        <v>0.84895145831278662</v>
      </c>
      <c r="I73" s="4">
        <f t="shared" si="6"/>
        <v>0.87804224758489369</v>
      </c>
      <c r="K73" s="6">
        <f t="shared" si="8"/>
        <v>0.94232233454704462</v>
      </c>
      <c r="L73" s="4">
        <f t="shared" si="2"/>
        <v>0.9610479476602386</v>
      </c>
      <c r="M73" s="4">
        <f t="shared" si="3"/>
        <v>0.96374969635619756</v>
      </c>
    </row>
    <row r="74" spans="4:13" x14ac:dyDescent="0.25">
      <c r="D74" s="2">
        <f t="shared" si="4"/>
        <v>68</v>
      </c>
      <c r="E74" s="21">
        <f>MortTables!B78*$E$8</f>
        <v>1.5792E-2</v>
      </c>
      <c r="F74" s="21">
        <f>MortTables!C78*$E$8</f>
        <v>1.4725200000000001E-2</v>
      </c>
      <c r="G74">
        <f t="shared" si="7"/>
        <v>68</v>
      </c>
      <c r="H74" s="4">
        <f t="shared" si="5"/>
        <v>0.83554481688311111</v>
      </c>
      <c r="I74" s="4">
        <f t="shared" si="6"/>
        <v>0.86511289988075657</v>
      </c>
      <c r="K74" s="6">
        <f t="shared" si="8"/>
        <v>0.9238454260265142</v>
      </c>
      <c r="L74" s="4">
        <f t="shared" si="2"/>
        <v>0.94587107847078811</v>
      </c>
      <c r="M74" s="4">
        <f t="shared" si="3"/>
        <v>0.94955828932741315</v>
      </c>
    </row>
    <row r="75" spans="4:13" x14ac:dyDescent="0.25">
      <c r="D75" s="2">
        <f t="shared" si="4"/>
        <v>69</v>
      </c>
      <c r="E75" s="21">
        <f>MortTables!B79*$E$8</f>
        <v>1.7444399999999999E-2</v>
      </c>
      <c r="F75" s="21">
        <f>MortTables!C79*$E$8</f>
        <v>1.6203599999999999E-2</v>
      </c>
      <c r="G75">
        <f t="shared" ref="G75:G106" si="9">D75</f>
        <v>69</v>
      </c>
      <c r="H75" s="4">
        <f t="shared" si="5"/>
        <v>0.82096923887947537</v>
      </c>
      <c r="I75" s="4">
        <f t="shared" si="6"/>
        <v>0.85109495649624878</v>
      </c>
      <c r="K75" s="6">
        <f t="shared" ref="K75:K106" si="10">(1+rf)^($K$8-1-D75)</f>
        <v>0.90573080982991594</v>
      </c>
      <c r="L75" s="4">
        <f t="shared" si="2"/>
        <v>0.92937092502951235</v>
      </c>
      <c r="M75" s="4">
        <f t="shared" si="3"/>
        <v>0.9341720266304675</v>
      </c>
    </row>
    <row r="76" spans="4:13" x14ac:dyDescent="0.25">
      <c r="D76" s="2">
        <f t="shared" si="4"/>
        <v>70</v>
      </c>
      <c r="E76" s="21">
        <f>MortTables!B80*$E$8</f>
        <v>1.8823199999999998E-2</v>
      </c>
      <c r="F76" s="21">
        <f>MortTables!C80*$E$8</f>
        <v>1.79028E-2</v>
      </c>
      <c r="G76">
        <f t="shared" si="9"/>
        <v>70</v>
      </c>
      <c r="H76" s="4">
        <f t="shared" si="5"/>
        <v>0.80551597070219916</v>
      </c>
      <c r="I76" s="4">
        <f t="shared" si="6"/>
        <v>0.83585797370908776</v>
      </c>
      <c r="K76" s="6">
        <f t="shared" si="10"/>
        <v>0.88797138218619198</v>
      </c>
      <c r="L76" s="4">
        <f t="shared" ref="L76:L126" si="11">IF(G76&gt;=$K$8,H76/VLOOKUP($K$8-1,$G$11:$I$126,2),0)</f>
        <v>0.91187719023349678</v>
      </c>
      <c r="M76" s="4">
        <f t="shared" ref="M76:M126" si="12">IF(G76&gt;=$K$8,I76/VLOOKUP($K$8-1,$G$11:$I$126,3),0)</f>
        <v>0.91744773167210769</v>
      </c>
    </row>
    <row r="77" spans="4:13" x14ac:dyDescent="0.25">
      <c r="D77" s="2">
        <f t="shared" ref="D77:D126" si="13">D76+1</f>
        <v>71</v>
      </c>
      <c r="E77" s="21">
        <f>MortTables!B81*$E$8</f>
        <v>2.0827200000000001E-2</v>
      </c>
      <c r="F77" s="21">
        <f>MortTables!C81*$E$8</f>
        <v>1.94124E-2</v>
      </c>
      <c r="G77">
        <f t="shared" si="9"/>
        <v>71</v>
      </c>
      <c r="H77" s="4">
        <f t="shared" ref="H77:H126" si="14">H76*(1-E77)</f>
        <v>0.7887393284771903</v>
      </c>
      <c r="I77" s="4">
        <f t="shared" ref="I77:I126" si="15">I76*(1-F77)</f>
        <v>0.81963196438025743</v>
      </c>
      <c r="K77" s="6">
        <f t="shared" si="10"/>
        <v>0.87056017861391388</v>
      </c>
      <c r="L77" s="4">
        <f t="shared" si="11"/>
        <v>0.89288534161706568</v>
      </c>
      <c r="M77" s="4">
        <f t="shared" si="12"/>
        <v>0.89963786932579604</v>
      </c>
    </row>
    <row r="78" spans="4:13" x14ac:dyDescent="0.25">
      <c r="D78" s="2">
        <f t="shared" si="13"/>
        <v>72</v>
      </c>
      <c r="E78" s="21">
        <f>MortTables!B82*$E$8</f>
        <v>2.3125199999999999E-2</v>
      </c>
      <c r="F78" s="21">
        <f>MortTables!C82*$E$8</f>
        <v>2.1592799999999999E-2</v>
      </c>
      <c r="G78">
        <f t="shared" si="9"/>
        <v>72</v>
      </c>
      <c r="H78" s="4">
        <f t="shared" si="14"/>
        <v>0.77049957375828959</v>
      </c>
      <c r="I78" s="4">
        <f t="shared" si="15"/>
        <v>0.80193381529978747</v>
      </c>
      <c r="K78" s="6">
        <f t="shared" si="10"/>
        <v>0.85349037119011162</v>
      </c>
      <c r="L78" s="4">
        <f t="shared" si="11"/>
        <v>0.87223718951510265</v>
      </c>
      <c r="M78" s="4">
        <f t="shared" si="12"/>
        <v>0.88021216874101804</v>
      </c>
    </row>
    <row r="79" spans="4:13" x14ac:dyDescent="0.25">
      <c r="D79" s="2">
        <f t="shared" si="13"/>
        <v>73</v>
      </c>
      <c r="E79" s="21">
        <f>MortTables!B83*$E$8</f>
        <v>2.5758E-2</v>
      </c>
      <c r="F79" s="21">
        <f>MortTables!C83*$E$8</f>
        <v>2.34516E-2</v>
      </c>
      <c r="G79">
        <f t="shared" si="9"/>
        <v>73</v>
      </c>
      <c r="H79" s="4">
        <f t="shared" si="14"/>
        <v>0.75065304573742364</v>
      </c>
      <c r="I79" s="4">
        <f t="shared" si="15"/>
        <v>0.78312718423690297</v>
      </c>
      <c r="K79" s="6">
        <f t="shared" si="10"/>
        <v>0.83675526587265847</v>
      </c>
      <c r="L79" s="4">
        <f t="shared" si="11"/>
        <v>0.84977010398757269</v>
      </c>
      <c r="M79" s="4">
        <f t="shared" si="12"/>
        <v>0.85956978504457116</v>
      </c>
    </row>
    <row r="80" spans="4:13" x14ac:dyDescent="0.25">
      <c r="D80" s="2">
        <f t="shared" si="13"/>
        <v>74</v>
      </c>
      <c r="E80" s="21">
        <f>MortTables!B84*$E$8</f>
        <v>2.8735199999999995E-2</v>
      </c>
      <c r="F80" s="21">
        <f>MortTables!C84*$E$8</f>
        <v>2.5991999999999998E-2</v>
      </c>
      <c r="G80">
        <f t="shared" si="9"/>
        <v>74</v>
      </c>
      <c r="H80" s="4">
        <f t="shared" si="14"/>
        <v>0.72908288033754964</v>
      </c>
      <c r="I80" s="4">
        <f t="shared" si="15"/>
        <v>0.76277214246421743</v>
      </c>
      <c r="K80" s="6">
        <f t="shared" si="10"/>
        <v>0.82034829987515534</v>
      </c>
      <c r="L80" s="4">
        <f t="shared" si="11"/>
        <v>0.82535179009546911</v>
      </c>
      <c r="M80" s="4">
        <f t="shared" si="12"/>
        <v>0.83722784719169274</v>
      </c>
    </row>
    <row r="81" spans="4:13" x14ac:dyDescent="0.25">
      <c r="D81" s="2">
        <f t="shared" si="13"/>
        <v>75</v>
      </c>
      <c r="E81" s="21">
        <f>MortTables!B85*$E$8</f>
        <v>3.2827199999999994E-2</v>
      </c>
      <c r="F81" s="21">
        <f>MortTables!C85*$E$8</f>
        <v>2.8038E-2</v>
      </c>
      <c r="G81">
        <f t="shared" si="9"/>
        <v>75</v>
      </c>
      <c r="H81" s="4">
        <f t="shared" si="14"/>
        <v>0.70514913080813291</v>
      </c>
      <c r="I81" s="4">
        <f t="shared" si="15"/>
        <v>0.74138553713380573</v>
      </c>
      <c r="K81" s="6">
        <f t="shared" si="10"/>
        <v>0.80426303909328967</v>
      </c>
      <c r="L81" s="4">
        <f t="shared" si="11"/>
        <v>0.79825780181164718</v>
      </c>
      <c r="M81" s="4">
        <f t="shared" si="12"/>
        <v>0.81375365281213208</v>
      </c>
    </row>
    <row r="82" spans="4:13" x14ac:dyDescent="0.25">
      <c r="D82" s="2">
        <f t="shared" si="13"/>
        <v>76</v>
      </c>
      <c r="E82" s="21">
        <f>MortTables!B86*$E$8</f>
        <v>3.6587999999999996E-2</v>
      </c>
      <c r="F82" s="21">
        <f>MortTables!C86*$E$8</f>
        <v>3.0891599999999998E-2</v>
      </c>
      <c r="G82">
        <f t="shared" si="9"/>
        <v>76</v>
      </c>
      <c r="H82" s="4">
        <f t="shared" si="14"/>
        <v>0.67934913441012501</v>
      </c>
      <c r="I82" s="4">
        <f t="shared" si="15"/>
        <v>0.71848295167488307</v>
      </c>
      <c r="K82" s="6">
        <f t="shared" si="10"/>
        <v>0.78849317558165644</v>
      </c>
      <c r="L82" s="4">
        <f t="shared" si="11"/>
        <v>0.76905114535896268</v>
      </c>
      <c r="M82" s="4">
        <f t="shared" si="12"/>
        <v>0.78861550047092077</v>
      </c>
    </row>
    <row r="83" spans="4:13" x14ac:dyDescent="0.25">
      <c r="D83" s="2">
        <f t="shared" si="13"/>
        <v>77</v>
      </c>
      <c r="E83" s="21">
        <f>MortTables!B87*$E$8</f>
        <v>4.1658000000000001E-2</v>
      </c>
      <c r="F83" s="21">
        <f>MortTables!C87*$E$8</f>
        <v>3.4820400000000001E-2</v>
      </c>
      <c r="G83">
        <f t="shared" si="9"/>
        <v>77</v>
      </c>
      <c r="H83" s="4">
        <f t="shared" si="14"/>
        <v>0.65104880816886801</v>
      </c>
      <c r="I83" s="4">
        <f t="shared" si="15"/>
        <v>0.69346508790438299</v>
      </c>
      <c r="K83" s="6">
        <f t="shared" si="10"/>
        <v>0.77303252508005538</v>
      </c>
      <c r="L83" s="4">
        <f t="shared" si="11"/>
        <v>0.73701401274559897</v>
      </c>
      <c r="M83" s="4">
        <f t="shared" si="12"/>
        <v>0.76115559329832316</v>
      </c>
    </row>
    <row r="84" spans="4:13" x14ac:dyDescent="0.25">
      <c r="D84" s="2">
        <f t="shared" si="13"/>
        <v>78</v>
      </c>
      <c r="E84" s="21">
        <f>MortTables!B88*$E$8</f>
        <v>4.73832E-2</v>
      </c>
      <c r="F84" s="21">
        <f>MortTables!C88*$E$8</f>
        <v>3.8383199999999999E-2</v>
      </c>
      <c r="G84">
        <f t="shared" si="9"/>
        <v>78</v>
      </c>
      <c r="H84" s="4">
        <f t="shared" si="14"/>
        <v>0.62020003228164089</v>
      </c>
      <c r="I84" s="4">
        <f t="shared" si="15"/>
        <v>0.66684767874233153</v>
      </c>
      <c r="K84" s="6">
        <f t="shared" si="10"/>
        <v>0.75787502458828948</v>
      </c>
      <c r="L84" s="4">
        <f t="shared" si="11"/>
        <v>0.70209193037687179</v>
      </c>
      <c r="M84" s="4">
        <f t="shared" si="12"/>
        <v>0.73194000592963504</v>
      </c>
    </row>
    <row r="85" spans="4:13" x14ac:dyDescent="0.25">
      <c r="D85" s="2">
        <f t="shared" si="13"/>
        <v>79</v>
      </c>
      <c r="E85" s="21">
        <f>MortTables!B89*$E$8</f>
        <v>5.3897999999999995E-2</v>
      </c>
      <c r="F85" s="21">
        <f>MortTables!C89*$E$8</f>
        <v>4.2376799999999999E-2</v>
      </c>
      <c r="G85">
        <f t="shared" si="9"/>
        <v>79</v>
      </c>
      <c r="H85" s="4">
        <f t="shared" si="14"/>
        <v>0.58677249094172501</v>
      </c>
      <c r="I85" s="4">
        <f t="shared" si="15"/>
        <v>0.63858880802980345</v>
      </c>
      <c r="K85" s="6">
        <f t="shared" si="10"/>
        <v>0.74301472998851925</v>
      </c>
      <c r="L85" s="4">
        <f t="shared" si="11"/>
        <v>0.66425057951341915</v>
      </c>
      <c r="M85" s="4">
        <f t="shared" si="12"/>
        <v>0.70092273068635602</v>
      </c>
    </row>
    <row r="86" spans="4:13" x14ac:dyDescent="0.25">
      <c r="D86" s="2">
        <f t="shared" si="13"/>
        <v>80</v>
      </c>
      <c r="E86" s="21">
        <f>MortTables!B90*$E$8</f>
        <v>6.1299600000000003E-2</v>
      </c>
      <c r="F86" s="21">
        <f>MortTables!C90*$E$8</f>
        <v>4.6840799999999995E-2</v>
      </c>
      <c r="G86">
        <f t="shared" si="9"/>
        <v>80</v>
      </c>
      <c r="H86" s="4">
        <f t="shared" si="14"/>
        <v>0.55080357195599361</v>
      </c>
      <c r="I86" s="4">
        <f t="shared" si="15"/>
        <v>0.60867679739064107</v>
      </c>
      <c r="K86" s="6">
        <f t="shared" si="10"/>
        <v>0.72844581371423445</v>
      </c>
      <c r="L86" s="4">
        <f t="shared" si="11"/>
        <v>0.6235322846894783</v>
      </c>
      <c r="M86" s="4">
        <f t="shared" si="12"/>
        <v>0.66809094924282264</v>
      </c>
    </row>
    <row r="87" spans="4:13" x14ac:dyDescent="0.25">
      <c r="D87" s="2">
        <f t="shared" si="13"/>
        <v>81</v>
      </c>
      <c r="E87" s="21">
        <f>MortTables!B91*$E$8</f>
        <v>7.0219199999999996E-2</v>
      </c>
      <c r="F87" s="21">
        <f>MortTables!C91*$E$8</f>
        <v>5.1844799999999996E-2</v>
      </c>
      <c r="G87">
        <f t="shared" si="9"/>
        <v>81</v>
      </c>
      <c r="H87" s="4">
        <f t="shared" si="14"/>
        <v>0.51212658577610126</v>
      </c>
      <c r="I87" s="4">
        <f t="shared" si="15"/>
        <v>0.57712007056528269</v>
      </c>
      <c r="K87" s="6">
        <f t="shared" si="10"/>
        <v>0.7141625624649357</v>
      </c>
      <c r="L87" s="4">
        <f t="shared" si="11"/>
        <v>0.57974834648441087</v>
      </c>
      <c r="M87" s="4">
        <f t="shared" si="12"/>
        <v>0.63345390759751818</v>
      </c>
    </row>
    <row r="88" spans="4:13" x14ac:dyDescent="0.25">
      <c r="D88" s="2">
        <f t="shared" si="13"/>
        <v>82</v>
      </c>
      <c r="E88" s="21">
        <f>MortTables!B92*$E$8</f>
        <v>8.0291999999999988E-2</v>
      </c>
      <c r="F88" s="21">
        <f>MortTables!C92*$E$8</f>
        <v>5.7475199999999997E-2</v>
      </c>
      <c r="G88">
        <f t="shared" si="9"/>
        <v>82</v>
      </c>
      <c r="H88" s="4">
        <f t="shared" si="14"/>
        <v>0.4710069179509665</v>
      </c>
      <c r="I88" s="4">
        <f t="shared" si="15"/>
        <v>0.543949979085529</v>
      </c>
      <c r="K88" s="6">
        <f t="shared" si="10"/>
        <v>0.7001593749656233</v>
      </c>
      <c r="L88" s="4">
        <f t="shared" si="11"/>
        <v>0.53319919224848444</v>
      </c>
      <c r="M88" s="4">
        <f t="shared" si="12"/>
        <v>0.59704601756756936</v>
      </c>
    </row>
    <row r="89" spans="4:13" x14ac:dyDescent="0.25">
      <c r="D89" s="2">
        <f t="shared" si="13"/>
        <v>83</v>
      </c>
      <c r="E89" s="21">
        <f>MortTables!B93*$E$8</f>
        <v>8.9500799999999991E-2</v>
      </c>
      <c r="F89" s="21">
        <f>MortTables!C93*$E$8</f>
        <v>6.3817199999999991E-2</v>
      </c>
      <c r="G89">
        <f t="shared" si="9"/>
        <v>83</v>
      </c>
      <c r="H89" s="4">
        <f t="shared" si="14"/>
        <v>0.42885142198882065</v>
      </c>
      <c r="I89" s="4">
        <f t="shared" si="15"/>
        <v>0.50923661448023194</v>
      </c>
      <c r="K89" s="6">
        <f t="shared" si="10"/>
        <v>0.68643075977021895</v>
      </c>
      <c r="L89" s="4">
        <f t="shared" si="11"/>
        <v>0.48547743798289134</v>
      </c>
      <c r="M89" s="4">
        <f t="shared" si="12"/>
        <v>0.55894421245525627</v>
      </c>
    </row>
    <row r="90" spans="4:13" x14ac:dyDescent="0.25">
      <c r="D90" s="2">
        <f t="shared" si="13"/>
        <v>84</v>
      </c>
      <c r="E90" s="21">
        <f>MortTables!B94*$E$8</f>
        <v>0.10187159999999999</v>
      </c>
      <c r="F90" s="21">
        <f>MortTables!C94*$E$8</f>
        <v>7.0975199999999988E-2</v>
      </c>
      <c r="G90">
        <f t="shared" si="9"/>
        <v>84</v>
      </c>
      <c r="H90" s="4">
        <f t="shared" si="14"/>
        <v>0.38516364146854432</v>
      </c>
      <c r="I90" s="4">
        <f t="shared" si="15"/>
        <v>0.47309344392017455</v>
      </c>
      <c r="K90" s="6">
        <f t="shared" si="10"/>
        <v>0.67297133310805779</v>
      </c>
      <c r="L90" s="4">
        <f t="shared" si="11"/>
        <v>0.43602107461167339</v>
      </c>
      <c r="M90" s="4">
        <f t="shared" si="12"/>
        <v>0.51927303518740198</v>
      </c>
    </row>
    <row r="91" spans="4:13" x14ac:dyDescent="0.25">
      <c r="D91" s="2">
        <f t="shared" si="13"/>
        <v>85</v>
      </c>
      <c r="E91" s="21">
        <f>MortTables!B95*$E$8</f>
        <v>0.11307959999999999</v>
      </c>
      <c r="F91" s="21">
        <f>MortTables!C95*$E$8</f>
        <v>8.0921999999999994E-2</v>
      </c>
      <c r="G91">
        <f t="shared" si="9"/>
        <v>85</v>
      </c>
      <c r="H91" s="4">
        <f t="shared" si="14"/>
        <v>0.34160949095673793</v>
      </c>
      <c r="I91" s="4">
        <f t="shared" si="15"/>
        <v>0.43480977625126621</v>
      </c>
      <c r="K91" s="6">
        <f t="shared" si="10"/>
        <v>0.65977581677260566</v>
      </c>
      <c r="L91" s="4">
        <f t="shared" si="11"/>
        <v>0.38671598590301526</v>
      </c>
      <c r="M91" s="4">
        <f t="shared" si="12"/>
        <v>0.477252422633967</v>
      </c>
    </row>
    <row r="92" spans="4:13" x14ac:dyDescent="0.25">
      <c r="D92" s="2">
        <f t="shared" si="13"/>
        <v>86</v>
      </c>
      <c r="E92" s="21">
        <f>MortTables!B96*$E$8</f>
        <v>0.12537239999999999</v>
      </c>
      <c r="F92" s="21">
        <f>MortTables!C96*$E$8</f>
        <v>9.2363999999999988E-2</v>
      </c>
      <c r="G92">
        <f t="shared" si="9"/>
        <v>86</v>
      </c>
      <c r="H92" s="4">
        <f t="shared" si="14"/>
        <v>0.2987810892127134</v>
      </c>
      <c r="I92" s="4">
        <f t="shared" si="15"/>
        <v>0.39464900607759423</v>
      </c>
      <c r="K92" s="6">
        <f t="shared" si="10"/>
        <v>0.64683903605157411</v>
      </c>
      <c r="L92" s="4">
        <f t="shared" si="11"/>
        <v>0.33823247463198808</v>
      </c>
      <c r="M92" s="4">
        <f t="shared" si="12"/>
        <v>0.43317147986980326</v>
      </c>
    </row>
    <row r="93" spans="4:13" x14ac:dyDescent="0.25">
      <c r="D93" s="2">
        <f t="shared" si="13"/>
        <v>87</v>
      </c>
      <c r="E93" s="21">
        <f>MortTables!B97*$E$8</f>
        <v>0.14214959999999999</v>
      </c>
      <c r="F93" s="21">
        <f>MortTables!C97*$E$8</f>
        <v>0.10542359999999999</v>
      </c>
      <c r="G93">
        <f t="shared" si="9"/>
        <v>87</v>
      </c>
      <c r="H93" s="4">
        <f t="shared" si="14"/>
        <v>0.25630947689356187</v>
      </c>
      <c r="I93" s="4">
        <f t="shared" si="15"/>
        <v>0.3530436871204724</v>
      </c>
      <c r="K93" s="6">
        <f t="shared" si="10"/>
        <v>0.63415591769762181</v>
      </c>
      <c r="L93" s="4">
        <f t="shared" si="11"/>
        <v>0.29015286365604082</v>
      </c>
      <c r="M93" s="4">
        <f t="shared" si="12"/>
        <v>0.38750498304460113</v>
      </c>
    </row>
    <row r="94" spans="4:13" x14ac:dyDescent="0.25">
      <c r="D94" s="2">
        <f t="shared" si="13"/>
        <v>88</v>
      </c>
      <c r="E94" s="21">
        <f>MortTables!B98*$E$8</f>
        <v>0.16103039999999999</v>
      </c>
      <c r="F94" s="21">
        <f>MortTables!C98*$E$8</f>
        <v>0.1174248</v>
      </c>
      <c r="G94">
        <f t="shared" si="9"/>
        <v>88</v>
      </c>
      <c r="H94" s="4">
        <f t="shared" si="14"/>
        <v>0.21503585930560085</v>
      </c>
      <c r="I94" s="4">
        <f t="shared" si="15"/>
        <v>0.31158760276908837</v>
      </c>
      <c r="K94" s="6">
        <f t="shared" si="10"/>
        <v>0.62172148793884485</v>
      </c>
      <c r="L94" s="4">
        <f t="shared" si="11"/>
        <v>0.2434294319603631</v>
      </c>
      <c r="M94" s="4">
        <f t="shared" si="12"/>
        <v>0.34200228791158543</v>
      </c>
    </row>
    <row r="95" spans="4:13" x14ac:dyDescent="0.25">
      <c r="D95" s="2">
        <f t="shared" si="13"/>
        <v>89</v>
      </c>
      <c r="E95" s="21">
        <f>MortTables!B99*$E$8</f>
        <v>0.17795760000000002</v>
      </c>
      <c r="F95" s="21">
        <f>MortTables!C99*$E$8</f>
        <v>0.13343759999999999</v>
      </c>
      <c r="G95">
        <f t="shared" si="9"/>
        <v>89</v>
      </c>
      <c r="H95" s="4">
        <f t="shared" si="14"/>
        <v>0.17676859386963845</v>
      </c>
      <c r="I95" s="4">
        <f t="shared" si="15"/>
        <v>0.27001010086582788</v>
      </c>
      <c r="K95" s="6">
        <f t="shared" si="10"/>
        <v>0.60953087052827937</v>
      </c>
      <c r="L95" s="4">
        <f t="shared" si="11"/>
        <v>0.20010931447933358</v>
      </c>
      <c r="M95" s="4">
        <f t="shared" si="12"/>
        <v>0.2963663234181545</v>
      </c>
    </row>
    <row r="96" spans="4:13" x14ac:dyDescent="0.25">
      <c r="D96" s="2">
        <f t="shared" si="13"/>
        <v>90</v>
      </c>
      <c r="E96" s="21">
        <f>MortTables!B100*$E$8</f>
        <v>0.20070839999999998</v>
      </c>
      <c r="F96" s="21">
        <f>MortTables!C100*$E$8</f>
        <v>0.14746799999999999</v>
      </c>
      <c r="G96">
        <f t="shared" si="9"/>
        <v>90</v>
      </c>
      <c r="H96" s="4">
        <f t="shared" si="14"/>
        <v>0.14128965222381351</v>
      </c>
      <c r="I96" s="4">
        <f t="shared" si="15"/>
        <v>0.23019225131134599</v>
      </c>
      <c r="K96" s="6">
        <f t="shared" si="10"/>
        <v>0.59757928483164635</v>
      </c>
      <c r="L96" s="4">
        <f t="shared" si="11"/>
        <v>0.15994569414508972</v>
      </c>
      <c r="M96" s="4">
        <f t="shared" si="12"/>
        <v>0.25266177443632609</v>
      </c>
    </row>
    <row r="97" spans="4:13" x14ac:dyDescent="0.25">
      <c r="D97" s="2">
        <f t="shared" si="13"/>
        <v>91</v>
      </c>
      <c r="E97" s="21">
        <f>MortTables!B101*$E$8</f>
        <v>0.21861240000000001</v>
      </c>
      <c r="F97" s="21">
        <f>MortTables!C101*$E$8</f>
        <v>0.16193880000000002</v>
      </c>
      <c r="G97">
        <f t="shared" si="9"/>
        <v>91</v>
      </c>
      <c r="H97" s="4">
        <f t="shared" si="14"/>
        <v>0.1104019822560003</v>
      </c>
      <c r="I97" s="4">
        <f t="shared" si="15"/>
        <v>0.19291519436468818</v>
      </c>
      <c r="K97" s="6">
        <f t="shared" si="10"/>
        <v>0.58586204395259456</v>
      </c>
      <c r="L97" s="4">
        <f t="shared" si="11"/>
        <v>0.12497958207836569</v>
      </c>
      <c r="M97" s="4">
        <f t="shared" si="12"/>
        <v>0.21174602987823676</v>
      </c>
    </row>
    <row r="98" spans="4:13" x14ac:dyDescent="0.25">
      <c r="D98" s="2">
        <f t="shared" si="13"/>
        <v>92</v>
      </c>
      <c r="E98" s="21">
        <f>MortTables!B102*$E$8</f>
        <v>0.24257039999999996</v>
      </c>
      <c r="F98" s="21">
        <f>MortTables!C102*$E$8</f>
        <v>0.1765128</v>
      </c>
      <c r="G98">
        <f t="shared" si="9"/>
        <v>92</v>
      </c>
      <c r="H98" s="4">
        <f t="shared" si="14"/>
        <v>8.3621729259369407E-2</v>
      </c>
      <c r="I98" s="4">
        <f t="shared" si="15"/>
        <v>0.15886319324483283</v>
      </c>
      <c r="K98" s="6">
        <f t="shared" si="10"/>
        <v>0.57437455289470041</v>
      </c>
      <c r="L98" s="4">
        <f t="shared" si="11"/>
        <v>9.4663234861783699E-2</v>
      </c>
      <c r="M98" s="4">
        <f t="shared" si="12"/>
        <v>0.17437014525554551</v>
      </c>
    </row>
    <row r="99" spans="4:13" x14ac:dyDescent="0.25">
      <c r="D99" s="2">
        <f t="shared" si="13"/>
        <v>93</v>
      </c>
      <c r="E99" s="21">
        <f>MortTables!B103*$E$8</f>
        <v>0.26167200000000002</v>
      </c>
      <c r="F99" s="21">
        <f>MortTables!C103*$E$8</f>
        <v>0.19531559999999998</v>
      </c>
      <c r="G99">
        <f t="shared" si="9"/>
        <v>93</v>
      </c>
      <c r="H99" s="4">
        <f t="shared" si="14"/>
        <v>6.1740264120611697E-2</v>
      </c>
      <c r="I99" s="4">
        <f t="shared" si="15"/>
        <v>0.12783473333830236</v>
      </c>
      <c r="K99" s="6">
        <f t="shared" si="10"/>
        <v>0.56311230675951029</v>
      </c>
      <c r="L99" s="4">
        <f t="shared" si="11"/>
        <v>6.9892516869031043E-2</v>
      </c>
      <c r="M99" s="4">
        <f t="shared" si="12"/>
        <v>0.14031293571287148</v>
      </c>
    </row>
    <row r="100" spans="4:13" x14ac:dyDescent="0.25">
      <c r="D100" s="2">
        <f t="shared" si="13"/>
        <v>94</v>
      </c>
      <c r="E100" s="21">
        <f>MortTables!B104*$E$8</f>
        <v>0.28074479999999996</v>
      </c>
      <c r="F100" s="21">
        <f>MortTables!C104*$E$8</f>
        <v>0.2094876</v>
      </c>
      <c r="G100">
        <f t="shared" si="9"/>
        <v>94</v>
      </c>
      <c r="H100" s="4">
        <f t="shared" si="14"/>
        <v>4.4407006018123397E-2</v>
      </c>
      <c r="I100" s="4">
        <f t="shared" si="15"/>
        <v>0.10105494185462141</v>
      </c>
      <c r="K100" s="6">
        <f t="shared" si="10"/>
        <v>0.55207088897991197</v>
      </c>
      <c r="L100" s="4">
        <f t="shared" si="11"/>
        <v>5.0270556199138297E-2</v>
      </c>
      <c r="M100" s="4">
        <f t="shared" si="12"/>
        <v>0.11091911556142775</v>
      </c>
    </row>
    <row r="101" spans="4:13" x14ac:dyDescent="0.25">
      <c r="D101" s="2">
        <f t="shared" si="13"/>
        <v>95</v>
      </c>
      <c r="E101" s="21">
        <f>MortTables!B105*$E$8</f>
        <v>0.30654359999999997</v>
      </c>
      <c r="F101" s="21">
        <f>MortTables!C105*$E$8</f>
        <v>0.2229072</v>
      </c>
      <c r="G101">
        <f t="shared" si="9"/>
        <v>95</v>
      </c>
      <c r="H101" s="4">
        <f t="shared" si="14"/>
        <v>3.079432252810619E-2</v>
      </c>
      <c r="I101" s="4">
        <f t="shared" si="15"/>
        <v>7.8529067719644949E-2</v>
      </c>
      <c r="K101" s="6">
        <f t="shared" si="10"/>
        <v>0.54124596958814919</v>
      </c>
      <c r="L101" s="4">
        <f t="shared" si="11"/>
        <v>3.4860438927852136E-2</v>
      </c>
      <c r="M101" s="4">
        <f t="shared" si="12"/>
        <v>8.6194446085153462E-2</v>
      </c>
    </row>
    <row r="102" spans="4:13" x14ac:dyDescent="0.25">
      <c r="D102" s="2">
        <f t="shared" si="13"/>
        <v>96</v>
      </c>
      <c r="E102" s="21">
        <f>MortTables!B106*$E$8</f>
        <v>0.3253548</v>
      </c>
      <c r="F102" s="21">
        <f>MortTables!C106*$E$8</f>
        <v>0.2353644</v>
      </c>
      <c r="G102">
        <f t="shared" si="9"/>
        <v>96</v>
      </c>
      <c r="H102" s="4">
        <f t="shared" si="14"/>
        <v>2.0775241880838707E-2</v>
      </c>
      <c r="I102" s="4">
        <f t="shared" si="15"/>
        <v>6.0046120813251343E-2</v>
      </c>
      <c r="K102" s="6">
        <f t="shared" si="10"/>
        <v>0.53063330351779314</v>
      </c>
      <c r="L102" s="4">
        <f t="shared" si="11"/>
        <v>2.3518427792568589E-2</v>
      </c>
      <c r="M102" s="4">
        <f t="shared" si="12"/>
        <v>6.5907341998988969E-2</v>
      </c>
    </row>
    <row r="103" spans="4:13" x14ac:dyDescent="0.25">
      <c r="D103" s="2">
        <f t="shared" si="13"/>
        <v>97</v>
      </c>
      <c r="E103" s="21">
        <f>MortTables!B107*$E$8</f>
        <v>0.34362959999999998</v>
      </c>
      <c r="F103" s="21">
        <f>MortTables!C107*$E$8</f>
        <v>0.25241279999999999</v>
      </c>
      <c r="G103">
        <f t="shared" si="9"/>
        <v>97</v>
      </c>
      <c r="H103" s="4">
        <f t="shared" si="14"/>
        <v>1.3636253823422855E-2</v>
      </c>
      <c r="I103" s="4">
        <f t="shared" si="15"/>
        <v>4.4889711329640293E-2</v>
      </c>
      <c r="K103" s="6">
        <f t="shared" si="10"/>
        <v>0.52022872893901284</v>
      </c>
      <c r="L103" s="4">
        <f t="shared" si="11"/>
        <v>1.5436799857579363E-2</v>
      </c>
      <c r="M103" s="4">
        <f t="shared" si="12"/>
        <v>4.9271485264466564E-2</v>
      </c>
    </row>
    <row r="104" spans="4:13" x14ac:dyDescent="0.25">
      <c r="D104" s="2">
        <f t="shared" si="13"/>
        <v>98</v>
      </c>
      <c r="E104" s="21">
        <f>MortTables!B108*$E$8</f>
        <v>0.36974759999999995</v>
      </c>
      <c r="F104" s="21">
        <f>MortTables!C108*$E$8</f>
        <v>0.26262239999999998</v>
      </c>
      <c r="G104">
        <f t="shared" si="9"/>
        <v>98</v>
      </c>
      <c r="H104" s="4">
        <f t="shared" si="14"/>
        <v>8.5942816992214312E-3</v>
      </c>
      <c r="I104" s="4">
        <f t="shared" si="15"/>
        <v>3.3100667604942971E-2</v>
      </c>
      <c r="K104" s="6">
        <f t="shared" si="10"/>
        <v>0.51002816562648323</v>
      </c>
      <c r="L104" s="4">
        <f t="shared" si="11"/>
        <v>9.7290801585590524E-3</v>
      </c>
      <c r="M104" s="4">
        <f t="shared" si="12"/>
        <v>3.6331689552747723E-2</v>
      </c>
    </row>
    <row r="105" spans="4:13" x14ac:dyDescent="0.25">
      <c r="D105" s="2">
        <f t="shared" si="13"/>
        <v>99</v>
      </c>
      <c r="E105" s="21">
        <f>MortTables!B109*$E$8</f>
        <v>0.38723400000000002</v>
      </c>
      <c r="F105" s="21">
        <f>MortTables!C109*$E$8</f>
        <v>0.27134759999999997</v>
      </c>
      <c r="G105">
        <f t="shared" si="9"/>
        <v>99</v>
      </c>
      <c r="H105" s="4">
        <f t="shared" si="14"/>
        <v>5.2662836197051189E-3</v>
      </c>
      <c r="I105" s="4">
        <f t="shared" si="15"/>
        <v>2.4118880891943952E-2</v>
      </c>
      <c r="K105" s="6">
        <f t="shared" si="10"/>
        <v>0.50002761335929735</v>
      </c>
      <c r="L105" s="4">
        <f t="shared" si="11"/>
        <v>5.9616495324395953E-3</v>
      </c>
      <c r="M105" s="4">
        <f t="shared" si="12"/>
        <v>2.647317278866456E-2</v>
      </c>
    </row>
    <row r="106" spans="4:13" x14ac:dyDescent="0.25">
      <c r="D106" s="2">
        <f t="shared" si="13"/>
        <v>100</v>
      </c>
      <c r="E106" s="21">
        <f>MortTables!B110*$E$8</f>
        <v>0.40406160000000002</v>
      </c>
      <c r="F106" s="21">
        <f>MortTables!C110*$E$8</f>
        <v>0.278478</v>
      </c>
      <c r="G106">
        <f t="shared" si="9"/>
        <v>100</v>
      </c>
      <c r="H106" s="4">
        <f t="shared" si="14"/>
        <v>3.1383806342732768E-3</v>
      </c>
      <c r="I106" s="4">
        <f t="shared" si="15"/>
        <v>1.7402303178917184E-2</v>
      </c>
      <c r="K106" s="6">
        <f t="shared" si="10"/>
        <v>0.49022315035225233</v>
      </c>
      <c r="L106" s="4">
        <f t="shared" si="11"/>
        <v>3.5527758837228004E-3</v>
      </c>
      <c r="M106" s="4">
        <f t="shared" si="12"/>
        <v>1.9100976576822831E-2</v>
      </c>
    </row>
    <row r="107" spans="4:13" x14ac:dyDescent="0.25">
      <c r="D107" s="2">
        <f t="shared" si="13"/>
        <v>101</v>
      </c>
      <c r="E107" s="21">
        <f>MortTables!B111*$E$8</f>
        <v>0.4303536</v>
      </c>
      <c r="F107" s="21">
        <f>MortTables!C111*$E$8</f>
        <v>0.29380079999999997</v>
      </c>
      <c r="G107">
        <f t="shared" ref="G107:G126" si="16">D107</f>
        <v>101</v>
      </c>
      <c r="H107" s="4">
        <f t="shared" si="14"/>
        <v>1.7877672301434887E-3</v>
      </c>
      <c r="I107" s="4">
        <f t="shared" si="15"/>
        <v>1.2289492583108772E-2</v>
      </c>
      <c r="K107" s="6">
        <f t="shared" ref="K107:K126" si="17">(1+rf)^($K$8-1-D107)</f>
        <v>0.48061093171789437</v>
      </c>
      <c r="L107" s="4">
        <f t="shared" si="11"/>
        <v>2.0238259921695118E-3</v>
      </c>
      <c r="M107" s="4">
        <f t="shared" si="12"/>
        <v>1.3489094377771021E-2</v>
      </c>
    </row>
    <row r="108" spans="4:13" x14ac:dyDescent="0.25">
      <c r="D108" s="2">
        <f t="shared" si="13"/>
        <v>102</v>
      </c>
      <c r="E108" s="21">
        <f>MortTables!B112*$E$8</f>
        <v>0.44602199999999997</v>
      </c>
      <c r="F108" s="21">
        <f>MortTables!C112*$E$8</f>
        <v>0.30539759999999999</v>
      </c>
      <c r="G108">
        <f t="shared" si="16"/>
        <v>102</v>
      </c>
      <c r="H108" s="4">
        <f t="shared" si="14"/>
        <v>9.9038371462042973E-4</v>
      </c>
      <c r="I108" s="4">
        <f t="shared" si="15"/>
        <v>8.5363110430095521E-3</v>
      </c>
      <c r="K108" s="6">
        <f t="shared" si="17"/>
        <v>0.47118718795871989</v>
      </c>
      <c r="L108" s="4">
        <f t="shared" si="11"/>
        <v>1.121155075490082E-3</v>
      </c>
      <c r="M108" s="4">
        <f t="shared" si="12"/>
        <v>9.369557328626257E-3</v>
      </c>
    </row>
    <row r="109" spans="4:13" x14ac:dyDescent="0.25">
      <c r="D109" s="2">
        <f t="shared" si="13"/>
        <v>103</v>
      </c>
      <c r="E109" s="21">
        <f>MortTables!B113*$E$8</f>
        <v>0.45964799999999995</v>
      </c>
      <c r="F109" s="21">
        <f>MortTables!C113*$E$8</f>
        <v>0.3192528</v>
      </c>
      <c r="G109">
        <f t="shared" si="16"/>
        <v>103</v>
      </c>
      <c r="H109" s="4">
        <f t="shared" si="14"/>
        <v>5.3515582096257846E-4</v>
      </c>
      <c r="I109" s="4">
        <f t="shared" si="15"/>
        <v>5.8110698408578325E-3</v>
      </c>
      <c r="K109" s="6">
        <f t="shared" si="17"/>
        <v>0.46194822348894127</v>
      </c>
      <c r="L109" s="4">
        <f t="shared" si="11"/>
        <v>6.058183873512168E-4</v>
      </c>
      <c r="M109" s="4">
        <f t="shared" si="12"/>
        <v>6.3782999167018052E-3</v>
      </c>
    </row>
    <row r="110" spans="4:13" x14ac:dyDescent="0.25">
      <c r="D110" s="2">
        <f t="shared" si="13"/>
        <v>104</v>
      </c>
      <c r="E110" s="21">
        <f>MortTables!B114*$E$8</f>
        <v>0.47040359999999998</v>
      </c>
      <c r="F110" s="21">
        <f>MortTables!C114*$E$8</f>
        <v>0.334866</v>
      </c>
      <c r="G110">
        <f t="shared" si="16"/>
        <v>104</v>
      </c>
      <c r="H110" s="4">
        <f t="shared" si="14"/>
        <v>2.8341659622082606E-4</v>
      </c>
      <c r="I110" s="4">
        <f t="shared" si="15"/>
        <v>3.8651401275291335E-3</v>
      </c>
      <c r="K110" s="6">
        <f t="shared" si="17"/>
        <v>0.45289041518523643</v>
      </c>
      <c r="L110" s="4">
        <f t="shared" si="11"/>
        <v>3.2083923699500989E-4</v>
      </c>
      <c r="M110" s="4">
        <f t="shared" si="12"/>
        <v>4.2424241367955383E-3</v>
      </c>
    </row>
    <row r="111" spans="4:13" x14ac:dyDescent="0.25">
      <c r="D111" s="2">
        <f t="shared" si="13"/>
        <v>105</v>
      </c>
      <c r="E111" s="21">
        <f>MortTables!B115*$E$8</f>
        <v>0.47746319999999998</v>
      </c>
      <c r="F111" s="21">
        <f>MortTables!C115*$E$8</f>
        <v>0.35173919999999997</v>
      </c>
      <c r="G111">
        <f t="shared" si="16"/>
        <v>105</v>
      </c>
      <c r="H111" s="4">
        <f t="shared" si="14"/>
        <v>1.4809560125612255E-4</v>
      </c>
      <c r="I111" s="4">
        <f t="shared" si="15"/>
        <v>2.5056188311841383E-3</v>
      </c>
      <c r="K111" s="6">
        <f t="shared" si="17"/>
        <v>0.44401021096591808</v>
      </c>
      <c r="L111" s="4">
        <f t="shared" si="11"/>
        <v>1.676503082138141E-4</v>
      </c>
      <c r="M111" s="4">
        <f t="shared" si="12"/>
        <v>2.7501972648583855E-3</v>
      </c>
    </row>
    <row r="112" spans="4:13" x14ac:dyDescent="0.25">
      <c r="D112" s="2">
        <f t="shared" si="13"/>
        <v>106</v>
      </c>
      <c r="E112" s="21">
        <f>MortTables!B116*$E$8</f>
        <v>0.48</v>
      </c>
      <c r="F112" s="21">
        <f>MortTables!C116*$E$8</f>
        <v>0.36937320000000001</v>
      </c>
      <c r="G112">
        <f t="shared" si="16"/>
        <v>106</v>
      </c>
      <c r="H112" s="4">
        <f t="shared" si="14"/>
        <v>7.7009712653183733E-5</v>
      </c>
      <c r="I112" s="4">
        <f t="shared" si="15"/>
        <v>1.5801103855293932E-3</v>
      </c>
      <c r="K112" s="6">
        <f t="shared" si="17"/>
        <v>0.4353041283979589</v>
      </c>
      <c r="L112" s="4">
        <f t="shared" si="11"/>
        <v>8.717816027118334E-5</v>
      </c>
      <c r="M112" s="4">
        <f t="shared" si="12"/>
        <v>1.7343481005063959E-3</v>
      </c>
    </row>
    <row r="113" spans="4:13" x14ac:dyDescent="0.25">
      <c r="D113" s="2">
        <f t="shared" si="13"/>
        <v>107</v>
      </c>
      <c r="E113" s="21">
        <f>MortTables!B117*$E$8</f>
        <v>0.48</v>
      </c>
      <c r="F113" s="21">
        <f>MortTables!C117*$E$8</f>
        <v>0.38726999999999995</v>
      </c>
      <c r="G113">
        <f t="shared" si="16"/>
        <v>107</v>
      </c>
      <c r="H113" s="4">
        <f t="shared" si="14"/>
        <v>4.0045050579655543E-5</v>
      </c>
      <c r="I113" s="4">
        <f t="shared" si="15"/>
        <v>9.6818103652542508E-4</v>
      </c>
      <c r="K113" s="6">
        <f t="shared" si="17"/>
        <v>0.4267687533313323</v>
      </c>
      <c r="L113" s="4">
        <f t="shared" si="11"/>
        <v>4.533264334101534E-5</v>
      </c>
      <c r="M113" s="4">
        <f t="shared" si="12"/>
        <v>1.0626871116232838E-3</v>
      </c>
    </row>
    <row r="114" spans="4:13" x14ac:dyDescent="0.25">
      <c r="D114" s="2">
        <f t="shared" si="13"/>
        <v>108</v>
      </c>
      <c r="E114" s="21">
        <f>MortTables!B118*$E$8</f>
        <v>0.48</v>
      </c>
      <c r="F114" s="21">
        <f>MortTables!C118*$E$8</f>
        <v>0.40492919999999999</v>
      </c>
      <c r="G114">
        <f t="shared" si="16"/>
        <v>108</v>
      </c>
      <c r="H114" s="4">
        <f t="shared" si="14"/>
        <v>2.0823426301420881E-5</v>
      </c>
      <c r="I114" s="4">
        <f t="shared" si="15"/>
        <v>5.7613626395001396E-4</v>
      </c>
      <c r="K114" s="6">
        <f t="shared" si="17"/>
        <v>0.41840073856012966</v>
      </c>
      <c r="L114" s="4">
        <f t="shared" si="11"/>
        <v>2.3572974537327976E-5</v>
      </c>
      <c r="M114" s="4">
        <f t="shared" si="12"/>
        <v>6.323740696633569E-4</v>
      </c>
    </row>
    <row r="115" spans="4:13" x14ac:dyDescent="0.25">
      <c r="D115" s="2">
        <f t="shared" si="13"/>
        <v>109</v>
      </c>
      <c r="E115" s="21">
        <f>MortTables!B119*$E$8</f>
        <v>0.48</v>
      </c>
      <c r="F115" s="21">
        <f>MortTables!C119*$E$8</f>
        <v>0.42185280000000003</v>
      </c>
      <c r="G115">
        <f t="shared" si="16"/>
        <v>109</v>
      </c>
      <c r="H115" s="4">
        <f t="shared" si="14"/>
        <v>1.0828181676738859E-5</v>
      </c>
      <c r="I115" s="4">
        <f t="shared" si="15"/>
        <v>3.330915678211615E-4</v>
      </c>
      <c r="K115" s="6">
        <f t="shared" si="17"/>
        <v>0.41019680250993107</v>
      </c>
      <c r="L115" s="4">
        <f t="shared" si="11"/>
        <v>1.2257946759410547E-5</v>
      </c>
      <c r="M115" s="4">
        <f t="shared" si="12"/>
        <v>3.6560529772847471E-4</v>
      </c>
    </row>
    <row r="116" spans="4:13" x14ac:dyDescent="0.25">
      <c r="D116" s="2">
        <f t="shared" si="13"/>
        <v>110</v>
      </c>
      <c r="E116" s="21">
        <f>MortTables!B120*$E$8</f>
        <v>0.48</v>
      </c>
      <c r="F116" s="21">
        <f>MortTables!C120*$E$8</f>
        <v>0.4375404</v>
      </c>
      <c r="G116">
        <f t="shared" si="16"/>
        <v>110</v>
      </c>
      <c r="H116" s="4">
        <f t="shared" si="14"/>
        <v>5.6306544719042067E-6</v>
      </c>
      <c r="I116" s="4">
        <f t="shared" si="15"/>
        <v>1.8735055000006334E-4</v>
      </c>
      <c r="K116" s="6">
        <f t="shared" si="17"/>
        <v>0.40215372795091275</v>
      </c>
      <c r="L116" s="4">
        <f t="shared" si="11"/>
        <v>6.3741323148934849E-6</v>
      </c>
      <c r="M116" s="4">
        <f t="shared" si="12"/>
        <v>2.0563820951823876E-4</v>
      </c>
    </row>
    <row r="117" spans="4:13" x14ac:dyDescent="0.25">
      <c r="D117" s="2">
        <f t="shared" si="13"/>
        <v>111</v>
      </c>
      <c r="E117" s="21">
        <f>MortTables!B121*$E$8</f>
        <v>0.48</v>
      </c>
      <c r="F117" s="21">
        <f>MortTables!C121*$E$8</f>
        <v>0.45149519999999999</v>
      </c>
      <c r="G117">
        <f t="shared" si="16"/>
        <v>111</v>
      </c>
      <c r="H117" s="4">
        <f t="shared" si="14"/>
        <v>2.9279403253901874E-6</v>
      </c>
      <c r="I117" s="4">
        <f t="shared" si="15"/>
        <v>1.0276267595767475E-4</v>
      </c>
      <c r="K117" s="6">
        <f t="shared" si="17"/>
        <v>0.39426836073618909</v>
      </c>
      <c r="L117" s="4">
        <f t="shared" si="11"/>
        <v>3.3145488037446121E-6</v>
      </c>
      <c r="M117" s="4">
        <f t="shared" si="12"/>
        <v>1.1279354498415966E-4</v>
      </c>
    </row>
    <row r="118" spans="4:13" x14ac:dyDescent="0.25">
      <c r="D118" s="2">
        <f t="shared" si="13"/>
        <v>112</v>
      </c>
      <c r="E118" s="21">
        <f>MortTables!B122*$E$8</f>
        <v>0.48</v>
      </c>
      <c r="F118" s="21">
        <f>MortTables!C122*$E$8</f>
        <v>0.46321799999999996</v>
      </c>
      <c r="G118">
        <f t="shared" si="16"/>
        <v>112</v>
      </c>
      <c r="H118" s="4">
        <f t="shared" si="14"/>
        <v>1.5225289692028976E-6</v>
      </c>
      <c r="I118" s="4">
        <f t="shared" si="15"/>
        <v>5.5161154725912579E-5</v>
      </c>
      <c r="K118" s="6">
        <f t="shared" si="17"/>
        <v>0.38653760856489122</v>
      </c>
      <c r="L118" s="4">
        <f t="shared" si="11"/>
        <v>1.7235653779471984E-6</v>
      </c>
      <c r="M118" s="4">
        <f t="shared" si="12"/>
        <v>6.0545544663687203E-5</v>
      </c>
    </row>
    <row r="119" spans="4:13" x14ac:dyDescent="0.25">
      <c r="D119" s="2">
        <f t="shared" si="13"/>
        <v>113</v>
      </c>
      <c r="E119" s="21">
        <f>MortTables!B123*$E$8</f>
        <v>0.48</v>
      </c>
      <c r="F119" s="21">
        <f>MortTables!C123*$E$8</f>
        <v>0.47220839999999997</v>
      </c>
      <c r="G119">
        <f t="shared" si="16"/>
        <v>113</v>
      </c>
      <c r="H119" s="4">
        <f t="shared" si="14"/>
        <v>7.9171506398550683E-7</v>
      </c>
      <c r="I119" s="4">
        <f t="shared" si="15"/>
        <v>2.9113594110636962E-5</v>
      </c>
      <c r="K119" s="6">
        <f t="shared" si="17"/>
        <v>0.37895843976950117</v>
      </c>
      <c r="L119" s="4">
        <f t="shared" si="11"/>
        <v>8.9625399653254326E-7</v>
      </c>
      <c r="M119" s="4">
        <f t="shared" si="12"/>
        <v>3.1955429890918932E-5</v>
      </c>
    </row>
    <row r="120" spans="4:13" x14ac:dyDescent="0.25">
      <c r="D120" s="2">
        <f t="shared" si="13"/>
        <v>114</v>
      </c>
      <c r="E120" s="21">
        <f>MortTables!B124*$E$8</f>
        <v>0.48</v>
      </c>
      <c r="F120" s="21">
        <f>MortTables!C124*$E$8</f>
        <v>0.47796959999999999</v>
      </c>
      <c r="G120">
        <f t="shared" si="16"/>
        <v>114</v>
      </c>
      <c r="H120" s="4">
        <f t="shared" si="14"/>
        <v>4.1169183327246359E-7</v>
      </c>
      <c r="I120" s="4">
        <f t="shared" si="15"/>
        <v>1.5198181179013459E-5</v>
      </c>
      <c r="K120" s="6">
        <f t="shared" si="17"/>
        <v>0.37152788212696192</v>
      </c>
      <c r="L120" s="4">
        <f t="shared" si="11"/>
        <v>4.6605207819692255E-7</v>
      </c>
      <c r="M120" s="4">
        <f t="shared" si="12"/>
        <v>1.6681705848128368E-5</v>
      </c>
    </row>
    <row r="121" spans="4:13" x14ac:dyDescent="0.25">
      <c r="D121" s="2">
        <f t="shared" si="13"/>
        <v>115</v>
      </c>
      <c r="E121" s="21">
        <f>MortTables!B125*$E$8</f>
        <v>0.48</v>
      </c>
      <c r="F121" s="21">
        <f>MortTables!C125*$E$8</f>
        <v>0.48</v>
      </c>
      <c r="G121">
        <f t="shared" si="16"/>
        <v>115</v>
      </c>
      <c r="H121" s="4">
        <f t="shared" si="14"/>
        <v>2.1407975330168108E-7</v>
      </c>
      <c r="I121" s="4">
        <f t="shared" si="15"/>
        <v>7.9030542130869992E-6</v>
      </c>
      <c r="K121" s="6">
        <f t="shared" si="17"/>
        <v>0.36424302169309997</v>
      </c>
      <c r="L121" s="4">
        <f t="shared" si="11"/>
        <v>2.4234708066239977E-7</v>
      </c>
      <c r="M121" s="4">
        <f t="shared" si="12"/>
        <v>8.6744870410267514E-6</v>
      </c>
    </row>
    <row r="122" spans="4:13" x14ac:dyDescent="0.25">
      <c r="D122" s="2">
        <f t="shared" si="13"/>
        <v>116</v>
      </c>
      <c r="E122" s="21">
        <f>MortTables!B126*$E$8</f>
        <v>0.48</v>
      </c>
      <c r="F122" s="21">
        <f>MortTables!C126*$E$8</f>
        <v>0.48</v>
      </c>
      <c r="G122">
        <f t="shared" si="16"/>
        <v>116</v>
      </c>
      <c r="H122" s="4">
        <f t="shared" si="14"/>
        <v>1.1132147171687417E-7</v>
      </c>
      <c r="I122" s="4">
        <f t="shared" si="15"/>
        <v>4.1095881908052396E-6</v>
      </c>
      <c r="K122" s="6">
        <f t="shared" si="17"/>
        <v>0.35710100165990188</v>
      </c>
      <c r="L122" s="4">
        <f t="shared" si="11"/>
        <v>1.2602048194444786E-7</v>
      </c>
      <c r="M122" s="4">
        <f t="shared" si="12"/>
        <v>4.5107332613339107E-6</v>
      </c>
    </row>
    <row r="123" spans="4:13" x14ac:dyDescent="0.25">
      <c r="D123" s="2">
        <f t="shared" si="13"/>
        <v>117</v>
      </c>
      <c r="E123" s="21">
        <f>MortTables!B127*$E$8</f>
        <v>0.48</v>
      </c>
      <c r="F123" s="21">
        <f>MortTables!C127*$E$8</f>
        <v>0.48</v>
      </c>
      <c r="G123">
        <f t="shared" si="16"/>
        <v>117</v>
      </c>
      <c r="H123" s="4">
        <f t="shared" si="14"/>
        <v>5.7887165292774566E-8</v>
      </c>
      <c r="I123" s="4">
        <f t="shared" si="15"/>
        <v>2.1369858592187248E-6</v>
      </c>
      <c r="K123" s="6">
        <f t="shared" si="17"/>
        <v>0.35009902123519798</v>
      </c>
      <c r="L123" s="4">
        <f t="shared" si="11"/>
        <v>6.5530650611112891E-8</v>
      </c>
      <c r="M123" s="4">
        <f t="shared" si="12"/>
        <v>2.3455812958936338E-6</v>
      </c>
    </row>
    <row r="124" spans="4:13" x14ac:dyDescent="0.25">
      <c r="D124" s="2">
        <f t="shared" si="13"/>
        <v>118</v>
      </c>
      <c r="E124" s="21">
        <f>MortTables!B128*$E$8</f>
        <v>0.48</v>
      </c>
      <c r="F124" s="21">
        <f>MortTables!C128*$E$8</f>
        <v>0.48</v>
      </c>
      <c r="G124">
        <f t="shared" si="16"/>
        <v>118</v>
      </c>
      <c r="H124" s="4">
        <f t="shared" si="14"/>
        <v>3.0101325952242778E-8</v>
      </c>
      <c r="I124" s="4">
        <f t="shared" si="15"/>
        <v>1.1112326467937369E-6</v>
      </c>
      <c r="K124" s="6">
        <f t="shared" si="17"/>
        <v>0.34323433454431168</v>
      </c>
      <c r="L124" s="4">
        <f t="shared" si="11"/>
        <v>3.4075938317778711E-8</v>
      </c>
      <c r="M124" s="4">
        <f t="shared" si="12"/>
        <v>1.2197022738646896E-6</v>
      </c>
    </row>
    <row r="125" spans="4:13" x14ac:dyDescent="0.25">
      <c r="D125" s="2">
        <f t="shared" si="13"/>
        <v>119</v>
      </c>
      <c r="E125" s="21">
        <f>MortTables!B129*$E$8</f>
        <v>0.48</v>
      </c>
      <c r="F125" s="21">
        <f>MortTables!C129*$E$8</f>
        <v>0.48</v>
      </c>
      <c r="G125">
        <f t="shared" si="16"/>
        <v>119</v>
      </c>
      <c r="H125" s="4">
        <f t="shared" si="14"/>
        <v>1.5652689495166244E-8</v>
      </c>
      <c r="I125" s="4">
        <f t="shared" si="15"/>
        <v>5.7784097633274322E-7</v>
      </c>
      <c r="K125" s="6">
        <f t="shared" si="17"/>
        <v>0.33650424955324687</v>
      </c>
      <c r="L125" s="4">
        <f t="shared" si="11"/>
        <v>1.7719487925244927E-8</v>
      </c>
      <c r="M125" s="4">
        <f t="shared" si="12"/>
        <v>6.3424518240963868E-7</v>
      </c>
    </row>
    <row r="126" spans="4:13" x14ac:dyDescent="0.25">
      <c r="D126" s="2">
        <f t="shared" si="13"/>
        <v>120</v>
      </c>
      <c r="E126" s="22">
        <f>MortTables!B130*$E$8</f>
        <v>1.2</v>
      </c>
      <c r="F126" s="22">
        <f>MortTables!C130*$E$8</f>
        <v>1.2</v>
      </c>
      <c r="G126">
        <f t="shared" si="16"/>
        <v>120</v>
      </c>
      <c r="H126" s="4">
        <f t="shared" si="14"/>
        <v>-3.1305378990332484E-9</v>
      </c>
      <c r="I126" s="4">
        <f t="shared" si="15"/>
        <v>-1.1556819526654861E-7</v>
      </c>
      <c r="K126" s="6">
        <f t="shared" si="17"/>
        <v>0.3299061270129871</v>
      </c>
      <c r="L126" s="4">
        <f t="shared" si="11"/>
        <v>-3.5438975850489848E-9</v>
      </c>
      <c r="M126" s="4">
        <f t="shared" si="12"/>
        <v>-1.268490364819277E-7</v>
      </c>
    </row>
    <row r="127" spans="4:13" x14ac:dyDescent="0.25">
      <c r="D127" t="s">
        <v>2</v>
      </c>
    </row>
    <row r="128" spans="4:13" x14ac:dyDescent="0.25">
      <c r="D128" t="s">
        <v>2</v>
      </c>
    </row>
    <row r="129" spans="4:4" x14ac:dyDescent="0.25">
      <c r="D129" t="s">
        <v>2</v>
      </c>
    </row>
    <row r="130" spans="4:4" x14ac:dyDescent="0.25">
      <c r="D130" t="s">
        <v>2</v>
      </c>
    </row>
    <row r="131" spans="4:4" x14ac:dyDescent="0.25">
      <c r="D131" t="s">
        <v>2</v>
      </c>
    </row>
    <row r="132" spans="4:4" x14ac:dyDescent="0.25">
      <c r="D132" t="s">
        <v>2</v>
      </c>
    </row>
    <row r="133" spans="4:4" x14ac:dyDescent="0.25">
      <c r="D133" t="s">
        <v>2</v>
      </c>
    </row>
    <row r="134" spans="4:4" x14ac:dyDescent="0.25">
      <c r="D134" t="s">
        <v>2</v>
      </c>
    </row>
    <row r="135" spans="4:4" x14ac:dyDescent="0.25">
      <c r="D135" t="s">
        <v>2</v>
      </c>
    </row>
    <row r="136" spans="4:4" x14ac:dyDescent="0.25">
      <c r="D136" t="s">
        <v>2</v>
      </c>
    </row>
    <row r="137" spans="4:4" x14ac:dyDescent="0.25">
      <c r="D137" t="s">
        <v>2</v>
      </c>
    </row>
    <row r="138" spans="4:4" x14ac:dyDescent="0.25">
      <c r="D138" t="s">
        <v>2</v>
      </c>
    </row>
    <row r="139" spans="4:4" x14ac:dyDescent="0.25">
      <c r="D139" t="s">
        <v>2</v>
      </c>
    </row>
    <row r="140" spans="4:4" x14ac:dyDescent="0.25">
      <c r="D140" t="s">
        <v>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9:M126"/>
  <sheetViews>
    <sheetView zoomScale="115" zoomScaleNormal="115" zoomScalePageLayoutView="150" workbookViewId="0"/>
  </sheetViews>
  <sheetFormatPr defaultColWidth="11" defaultRowHeight="15.75" x14ac:dyDescent="0.25"/>
  <cols>
    <col min="5" max="5" width="11.875" customWidth="1"/>
    <col min="6" max="6" width="11.875" bestFit="1" customWidth="1"/>
    <col min="12" max="12" width="12" customWidth="1"/>
    <col min="13" max="13" width="12.375" customWidth="1"/>
  </cols>
  <sheetData>
    <row r="9" spans="4:13" x14ac:dyDescent="0.25">
      <c r="D9" s="1" t="s">
        <v>26</v>
      </c>
      <c r="H9" s="1" t="s">
        <v>6</v>
      </c>
    </row>
    <row r="10" spans="4:13" x14ac:dyDescent="0.25">
      <c r="D10" s="3" t="s">
        <v>5</v>
      </c>
      <c r="E10" s="3" t="s">
        <v>18</v>
      </c>
      <c r="F10" s="3" t="s">
        <v>19</v>
      </c>
      <c r="H10" s="3" t="s">
        <v>20</v>
      </c>
      <c r="I10" s="3" t="s">
        <v>21</v>
      </c>
      <c r="K10" s="8" t="s">
        <v>11</v>
      </c>
      <c r="L10" s="3" t="s">
        <v>9</v>
      </c>
      <c r="M10" s="3" t="s">
        <v>10</v>
      </c>
    </row>
    <row r="11" spans="4:13" x14ac:dyDescent="0.25">
      <c r="D11" s="2">
        <f>5</f>
        <v>5</v>
      </c>
      <c r="E11" s="7">
        <f>q.x!E11/gamma</f>
        <v>8.1599999999999991E-5</v>
      </c>
      <c r="F11" s="7">
        <f>q.x!F11/gamma</f>
        <v>6.0599999999999996E-5</v>
      </c>
      <c r="G11">
        <f>D11</f>
        <v>5</v>
      </c>
      <c r="H11" s="4">
        <f>1-E11</f>
        <v>0.99991839999999999</v>
      </c>
      <c r="I11" s="4">
        <f>1-F11</f>
        <v>0.99993940000000003</v>
      </c>
      <c r="K11" s="6">
        <f>(1+rf)^(q.x!$K$8-1-D11)</f>
        <v>3.2166968513386367</v>
      </c>
      <c r="L11" s="4">
        <f>IF(G11&gt;=q.x!$K$8,H11/VLOOKUP(q.x!$K$8-1,$G$11:$I$126,2),0)</f>
        <v>0</v>
      </c>
      <c r="M11" s="4">
        <f>IF(G11&gt;=q.x!$K$8,I11/VLOOKUP(q.x!$K$8-1,$G$11:$I$126,3),0)</f>
        <v>0</v>
      </c>
    </row>
    <row r="12" spans="4:13" x14ac:dyDescent="0.25">
      <c r="D12" s="2">
        <f>D11+1</f>
        <v>6</v>
      </c>
      <c r="E12" s="7">
        <f>q.x!E12/gamma</f>
        <v>7.7999999999999985E-5</v>
      </c>
      <c r="F12" s="7">
        <f>q.x!F12/gamma</f>
        <v>5.6399999999999995E-5</v>
      </c>
      <c r="G12">
        <f t="shared" ref="G12:G75" si="0">D12</f>
        <v>6</v>
      </c>
      <c r="H12" s="4">
        <f>H11*(1-E12)</f>
        <v>0.99984040636479998</v>
      </c>
      <c r="I12" s="4">
        <f>I11*(1-F12)</f>
        <v>0.99988300341784009</v>
      </c>
      <c r="K12" s="6">
        <f>(1+rf)^(q.x!$K$8-1-D12)</f>
        <v>3.1536243640574875</v>
      </c>
      <c r="L12" s="4">
        <f>IF(G12&gt;=q.x!$K$8,H12/VLOOKUP(q.x!$K$8-1,$G$11:$I$126,2),0)</f>
        <v>0</v>
      </c>
      <c r="M12" s="4">
        <f>IF(G12&gt;=q.x!$K$8,I12/VLOOKUP(q.x!$K$8-1,$G$11:$I$126,3),0)</f>
        <v>0</v>
      </c>
    </row>
    <row r="13" spans="4:13" x14ac:dyDescent="0.25">
      <c r="D13" s="2">
        <f t="shared" ref="D13:D76" si="1">D12+1</f>
        <v>7</v>
      </c>
      <c r="E13" s="7">
        <f>q.x!E13/gamma</f>
        <v>7.4999999999999993E-5</v>
      </c>
      <c r="F13" s="7">
        <f>q.x!F13/gamma</f>
        <v>5.2799999999999996E-5</v>
      </c>
      <c r="G13">
        <f t="shared" si="0"/>
        <v>7</v>
      </c>
      <c r="H13" s="4">
        <f t="shared" ref="H13:H76" si="2">H12*(1-E13)</f>
        <v>0.99976541833432253</v>
      </c>
      <c r="I13" s="4">
        <f t="shared" ref="I13:I76" si="3">I12*(1-F13)</f>
        <v>0.9998302095952597</v>
      </c>
      <c r="K13" s="6">
        <f>(1+rf)^(q.x!$K$8-1-D13)</f>
        <v>3.0917885922132227</v>
      </c>
      <c r="L13" s="4">
        <f>IF(G13&gt;=q.x!$K$8,H13/VLOOKUP(q.x!$K$8-1,$G$11:$I$126,2),0)</f>
        <v>0</v>
      </c>
      <c r="M13" s="4">
        <f>IF(G13&gt;=q.x!$K$8,I13/VLOOKUP(q.x!$K$8-1,$G$11:$I$126,3),0)</f>
        <v>0</v>
      </c>
    </row>
    <row r="14" spans="4:13" x14ac:dyDescent="0.25">
      <c r="D14" s="2">
        <f t="shared" si="1"/>
        <v>8</v>
      </c>
      <c r="E14" s="7">
        <f>q.x!E14/gamma</f>
        <v>6.8999999999999997E-5</v>
      </c>
      <c r="F14" s="7">
        <f>q.x!F14/gamma</f>
        <v>4.7399999999999993E-5</v>
      </c>
      <c r="G14">
        <f t="shared" si="0"/>
        <v>8</v>
      </c>
      <c r="H14" s="4">
        <f t="shared" si="2"/>
        <v>0.99969643452045742</v>
      </c>
      <c r="I14" s="4">
        <f t="shared" si="3"/>
        <v>0.99978281764332488</v>
      </c>
      <c r="K14" s="6">
        <f>(1+rf)^(q.x!$K$8-1-D14)</f>
        <v>3.0311652864835517</v>
      </c>
      <c r="L14" s="4">
        <f>IF(G14&gt;=q.x!$K$8,H14/VLOOKUP(q.x!$K$8-1,$G$11:$I$126,2),0)</f>
        <v>0</v>
      </c>
      <c r="M14" s="4">
        <f>IF(G14&gt;=q.x!$K$8,I14/VLOOKUP(q.x!$K$8-1,$G$11:$I$126,3),0)</f>
        <v>0</v>
      </c>
    </row>
    <row r="15" spans="4:13" x14ac:dyDescent="0.25">
      <c r="D15" s="2">
        <f t="shared" si="1"/>
        <v>9</v>
      </c>
      <c r="E15" s="7">
        <f>q.x!E15/gamma</f>
        <v>6.7199999999999994E-5</v>
      </c>
      <c r="F15" s="7">
        <f>q.x!F15/gamma</f>
        <v>4.4999999999999996E-5</v>
      </c>
      <c r="G15">
        <f t="shared" si="0"/>
        <v>9</v>
      </c>
      <c r="H15" s="4">
        <f t="shared" si="2"/>
        <v>0.99962925492005761</v>
      </c>
      <c r="I15" s="4">
        <f t="shared" si="3"/>
        <v>0.99973782741653094</v>
      </c>
      <c r="K15" s="6">
        <f>(1+rf)^(q.x!$K$8-1-D15)</f>
        <v>2.9717306730230897</v>
      </c>
      <c r="L15" s="4">
        <f>IF(G15&gt;=q.x!$K$8,H15/VLOOKUP(q.x!$K$8-1,$G$11:$I$126,2),0)</f>
        <v>0</v>
      </c>
      <c r="M15" s="4">
        <f>IF(G15&gt;=q.x!$K$8,I15/VLOOKUP(q.x!$K$8-1,$G$11:$I$126,3),0)</f>
        <v>0</v>
      </c>
    </row>
    <row r="16" spans="4:13" x14ac:dyDescent="0.25">
      <c r="D16" s="2">
        <f t="shared" si="1"/>
        <v>10</v>
      </c>
      <c r="E16" s="7">
        <f>q.x!E16/gamma</f>
        <v>6.7799999999999995E-5</v>
      </c>
      <c r="F16" s="7">
        <f>q.x!F16/gamma</f>
        <v>4.4999999999999996E-5</v>
      </c>
      <c r="G16">
        <f t="shared" si="0"/>
        <v>10</v>
      </c>
      <c r="H16" s="4">
        <f t="shared" si="2"/>
        <v>0.99956148005657408</v>
      </c>
      <c r="I16" s="4">
        <f t="shared" si="3"/>
        <v>0.99969283921429719</v>
      </c>
      <c r="K16" s="6">
        <f>(1+rf)^(q.x!$K$8-1-D16)</f>
        <v>2.9134614441402849</v>
      </c>
      <c r="L16" s="4">
        <f>IF(G16&gt;=q.x!$K$8,H16/VLOOKUP(q.x!$K$8-1,$G$11:$I$126,2),0)</f>
        <v>0</v>
      </c>
      <c r="M16" s="4">
        <f>IF(G16&gt;=q.x!$K$8,I16/VLOOKUP(q.x!$K$8-1,$G$11:$I$126,3),0)</f>
        <v>0</v>
      </c>
    </row>
    <row r="17" spans="4:13" x14ac:dyDescent="0.25">
      <c r="D17" s="2">
        <f t="shared" si="1"/>
        <v>11</v>
      </c>
      <c r="E17" s="7">
        <f>q.x!E17/gamma</f>
        <v>7.0199999999999999E-5</v>
      </c>
      <c r="F17" s="7">
        <f>q.x!F17/gamma</f>
        <v>4.5600000000000004E-5</v>
      </c>
      <c r="G17">
        <f t="shared" si="0"/>
        <v>11</v>
      </c>
      <c r="H17" s="4">
        <f t="shared" si="2"/>
        <v>0.99949131084067411</v>
      </c>
      <c r="I17" s="4">
        <f t="shared" si="3"/>
        <v>0.99964725322082904</v>
      </c>
      <c r="K17" s="6">
        <f>(1+rf)^(q.x!$K$8-1-D17)</f>
        <v>2.8563347491571416</v>
      </c>
      <c r="L17" s="4">
        <f>IF(G17&gt;=q.x!$K$8,H17/VLOOKUP(q.x!$K$8-1,$G$11:$I$126,2),0)</f>
        <v>0</v>
      </c>
      <c r="M17" s="4">
        <f>IF(G17&gt;=q.x!$K$8,I17/VLOOKUP(q.x!$K$8-1,$G$11:$I$126,3),0)</f>
        <v>0</v>
      </c>
    </row>
    <row r="18" spans="4:13" x14ac:dyDescent="0.25">
      <c r="D18" s="2">
        <f t="shared" si="1"/>
        <v>12</v>
      </c>
      <c r="E18" s="7">
        <f>q.x!E18/gamma</f>
        <v>7.319999999999999E-5</v>
      </c>
      <c r="F18" s="7">
        <f>q.x!F18/gamma</f>
        <v>4.7399999999999993E-5</v>
      </c>
      <c r="G18">
        <f t="shared" si="0"/>
        <v>12</v>
      </c>
      <c r="H18" s="4">
        <f t="shared" si="2"/>
        <v>0.99941814807672058</v>
      </c>
      <c r="I18" s="4">
        <f t="shared" si="3"/>
        <v>0.99959986994102634</v>
      </c>
      <c r="K18" s="6">
        <f>(1+rf)^(q.x!$K$8-1-D18)</f>
        <v>2.8003281854481785</v>
      </c>
      <c r="L18" s="4">
        <f>IF(G18&gt;=q.x!$K$8,H18/VLOOKUP(q.x!$K$8-1,$G$11:$I$126,2),0)</f>
        <v>0</v>
      </c>
      <c r="M18" s="4">
        <f>IF(G18&gt;=q.x!$K$8,I18/VLOOKUP(q.x!$K$8-1,$G$11:$I$126,3),0)</f>
        <v>0</v>
      </c>
    </row>
    <row r="19" spans="4:13" x14ac:dyDescent="0.25">
      <c r="D19" s="2">
        <f t="shared" si="1"/>
        <v>13</v>
      </c>
      <c r="E19" s="7">
        <f>q.x!E19/gamma</f>
        <v>7.6799999999999997E-5</v>
      </c>
      <c r="F19" s="7">
        <f>q.x!F19/gamma</f>
        <v>4.9799999999999998E-5</v>
      </c>
      <c r="G19">
        <f t="shared" si="0"/>
        <v>13</v>
      </c>
      <c r="H19" s="4">
        <f t="shared" si="2"/>
        <v>0.99934139276294831</v>
      </c>
      <c r="I19" s="4">
        <f t="shared" si="3"/>
        <v>0.99955008986750327</v>
      </c>
      <c r="K19" s="6">
        <f>(1+rf)^(q.x!$K$8-1-D19)</f>
        <v>2.7454197896550765</v>
      </c>
      <c r="L19" s="4">
        <f>IF(G19&gt;=q.x!$K$8,H19/VLOOKUP(q.x!$K$8-1,$G$11:$I$126,2),0)</f>
        <v>0</v>
      </c>
      <c r="M19" s="4">
        <f>IF(G19&gt;=q.x!$K$8,I19/VLOOKUP(q.x!$K$8-1,$G$11:$I$126,3),0)</f>
        <v>0</v>
      </c>
    </row>
    <row r="20" spans="4:13" x14ac:dyDescent="0.25">
      <c r="D20" s="2">
        <f t="shared" si="1"/>
        <v>14</v>
      </c>
      <c r="E20" s="7">
        <f>q.x!E20/gamma</f>
        <v>8.3999999999999995E-5</v>
      </c>
      <c r="F20" s="7">
        <f>q.x!F20/gamma</f>
        <v>5.52E-5</v>
      </c>
      <c r="G20">
        <f t="shared" si="0"/>
        <v>14</v>
      </c>
      <c r="H20" s="4">
        <f t="shared" si="2"/>
        <v>0.99925744808595629</v>
      </c>
      <c r="I20" s="4">
        <f t="shared" si="3"/>
        <v>0.99949491470254259</v>
      </c>
      <c r="K20" s="6">
        <f>(1+rf)^(q.x!$K$8-1-D20)</f>
        <v>2.6915880290736047</v>
      </c>
      <c r="L20" s="4">
        <f>IF(G20&gt;=q.x!$K$8,H20/VLOOKUP(q.x!$K$8-1,$G$11:$I$126,2),0)</f>
        <v>0</v>
      </c>
      <c r="M20" s="4">
        <f>IF(G20&gt;=q.x!$K$8,I20/VLOOKUP(q.x!$K$8-1,$G$11:$I$126,3),0)</f>
        <v>0</v>
      </c>
    </row>
    <row r="21" spans="4:13" x14ac:dyDescent="0.25">
      <c r="D21" s="2">
        <f t="shared" si="1"/>
        <v>15</v>
      </c>
      <c r="E21" s="7">
        <f>q.x!E21/gamma</f>
        <v>8.879999999999999E-5</v>
      </c>
      <c r="F21" s="7">
        <f>q.x!F21/gamma</f>
        <v>6.1799999999999998E-5</v>
      </c>
      <c r="G21">
        <f t="shared" si="0"/>
        <v>15</v>
      </c>
      <c r="H21" s="4">
        <f t="shared" si="2"/>
        <v>0.99916871402456631</v>
      </c>
      <c r="I21" s="4">
        <f t="shared" si="3"/>
        <v>0.99943314591681398</v>
      </c>
      <c r="K21" s="6">
        <f>(1+rf)^(q.x!$K$8-1-D21)</f>
        <v>2.6388117932094164</v>
      </c>
      <c r="L21" s="4">
        <f>IF(G21&gt;=q.x!$K$8,H21/VLOOKUP(q.x!$K$8-1,$G$11:$I$126,2),0)</f>
        <v>0</v>
      </c>
      <c r="M21" s="4">
        <f>IF(G21&gt;=q.x!$K$8,I21/VLOOKUP(q.x!$K$8-1,$G$11:$I$126,3),0)</f>
        <v>0</v>
      </c>
    </row>
    <row r="22" spans="4:13" x14ac:dyDescent="0.25">
      <c r="D22" s="2">
        <f t="shared" si="1"/>
        <v>16</v>
      </c>
      <c r="E22" s="7">
        <f>q.x!E22/gamma</f>
        <v>9.4199999999999999E-5</v>
      </c>
      <c r="F22" s="7">
        <f>q.x!F22/gamma</f>
        <v>6.6599999999999993E-5</v>
      </c>
      <c r="G22">
        <f t="shared" si="0"/>
        <v>16</v>
      </c>
      <c r="H22" s="4">
        <f t="shared" si="2"/>
        <v>0.99907459233170515</v>
      </c>
      <c r="I22" s="4">
        <f t="shared" si="3"/>
        <v>0.99936658366929587</v>
      </c>
      <c r="K22" s="6">
        <f>(1+rf)^(q.x!$K$8-1-D22)</f>
        <v>2.5870703854994277</v>
      </c>
      <c r="L22" s="4">
        <f>IF(G22&gt;=q.x!$K$8,H22/VLOOKUP(q.x!$K$8-1,$G$11:$I$126,2),0)</f>
        <v>0</v>
      </c>
      <c r="M22" s="4">
        <f>IF(G22&gt;=q.x!$K$8,I22/VLOOKUP(q.x!$K$8-1,$G$11:$I$126,3),0)</f>
        <v>0</v>
      </c>
    </row>
    <row r="23" spans="4:13" x14ac:dyDescent="0.25">
      <c r="D23" s="2">
        <f t="shared" si="1"/>
        <v>17</v>
      </c>
      <c r="E23" s="7">
        <f>q.x!E23/gamma</f>
        <v>9.9599999999999995E-5</v>
      </c>
      <c r="F23" s="7">
        <f>q.x!F23/gamma</f>
        <v>7.1400000000000001E-5</v>
      </c>
      <c r="G23">
        <f t="shared" si="0"/>
        <v>17</v>
      </c>
      <c r="H23" s="4">
        <f t="shared" si="2"/>
        <v>0.99897508450230899</v>
      </c>
      <c r="I23" s="4">
        <f t="shared" si="3"/>
        <v>0.99929522889522182</v>
      </c>
      <c r="K23" s="6">
        <f>(1+rf)^(q.x!$K$8-1-D23)</f>
        <v>2.5363435151955169</v>
      </c>
      <c r="L23" s="4">
        <f>IF(G23&gt;=q.x!$K$8,H23/VLOOKUP(q.x!$K$8-1,$G$11:$I$126,2),0)</f>
        <v>0</v>
      </c>
      <c r="M23" s="4">
        <f>IF(G23&gt;=q.x!$K$8,I23/VLOOKUP(q.x!$K$8-1,$G$11:$I$126,3),0)</f>
        <v>0</v>
      </c>
    </row>
    <row r="24" spans="4:13" x14ac:dyDescent="0.25">
      <c r="D24" s="2">
        <f t="shared" si="1"/>
        <v>18</v>
      </c>
      <c r="E24" s="7">
        <f>q.x!E24/gamma</f>
        <v>1.044E-4</v>
      </c>
      <c r="F24" s="7">
        <f>q.x!F24/gamma</f>
        <v>7.2600000000000003E-5</v>
      </c>
      <c r="G24">
        <f t="shared" si="0"/>
        <v>18</v>
      </c>
      <c r="H24" s="4">
        <f t="shared" si="2"/>
        <v>0.9988707915034869</v>
      </c>
      <c r="I24" s="4">
        <f t="shared" si="3"/>
        <v>0.99922268006160408</v>
      </c>
      <c r="K24" s="6">
        <f>(1+rf)^(q.x!$K$8-1-D24)</f>
        <v>2.4866112894073704</v>
      </c>
      <c r="L24" s="4">
        <f>IF(G24&gt;=q.x!$K$8,H24/VLOOKUP(q.x!$K$8-1,$G$11:$I$126,2),0)</f>
        <v>0</v>
      </c>
      <c r="M24" s="4">
        <f>IF(G24&gt;=q.x!$K$8,I24/VLOOKUP(q.x!$K$8-1,$G$11:$I$126,3),0)</f>
        <v>0</v>
      </c>
    </row>
    <row r="25" spans="4:13" x14ac:dyDescent="0.25">
      <c r="D25" s="2">
        <f t="shared" si="1"/>
        <v>19</v>
      </c>
      <c r="E25" s="7">
        <f>q.x!E25/gamma</f>
        <v>1.098E-4</v>
      </c>
      <c r="F25" s="7">
        <f>q.x!F25/gamma</f>
        <v>7.1400000000000001E-5</v>
      </c>
      <c r="G25">
        <f t="shared" si="0"/>
        <v>19</v>
      </c>
      <c r="H25" s="4">
        <f t="shared" si="2"/>
        <v>0.99876111549057978</v>
      </c>
      <c r="I25" s="4">
        <f t="shared" si="3"/>
        <v>0.99915133556224767</v>
      </c>
      <c r="K25" s="6">
        <f>(1+rf)^(q.x!$K$8-1-D25)</f>
        <v>2.4378542053013432</v>
      </c>
      <c r="L25" s="4">
        <f>IF(G25&gt;=q.x!$K$8,H25/VLOOKUP(q.x!$K$8-1,$G$11:$I$126,2),0)</f>
        <v>0</v>
      </c>
      <c r="M25" s="4">
        <f>IF(G25&gt;=q.x!$K$8,I25/VLOOKUP(q.x!$K$8-1,$G$11:$I$126,3),0)</f>
        <v>0</v>
      </c>
    </row>
    <row r="26" spans="4:13" x14ac:dyDescent="0.25">
      <c r="D26" s="2">
        <f t="shared" si="1"/>
        <v>20</v>
      </c>
      <c r="E26" s="7">
        <f>q.x!E26/gamma</f>
        <v>1.1400000000000001E-4</v>
      </c>
      <c r="F26" s="7">
        <f>q.x!F26/gamma</f>
        <v>6.9599999999999998E-5</v>
      </c>
      <c r="G26">
        <f t="shared" si="0"/>
        <v>20</v>
      </c>
      <c r="H26" s="4">
        <f t="shared" si="2"/>
        <v>0.99864725672341392</v>
      </c>
      <c r="I26" s="4">
        <f t="shared" si="3"/>
        <v>0.99908179462929259</v>
      </c>
      <c r="K26" s="6">
        <f>(1+rf)^(q.x!$K$8-1-D26)</f>
        <v>2.3900531424522975</v>
      </c>
      <c r="L26" s="4">
        <f>IF(G26&gt;=q.x!$K$8,H26/VLOOKUP(q.x!$K$8-1,$G$11:$I$126,2),0)</f>
        <v>0</v>
      </c>
      <c r="M26" s="4">
        <f>IF(G26&gt;=q.x!$K$8,I26/VLOOKUP(q.x!$K$8-1,$G$11:$I$126,3),0)</f>
        <v>0</v>
      </c>
    </row>
    <row r="27" spans="4:13" x14ac:dyDescent="0.25">
      <c r="D27" s="2">
        <f t="shared" si="1"/>
        <v>21</v>
      </c>
      <c r="E27" s="7">
        <f>q.x!E27/gamma</f>
        <v>1.2179999999999999E-4</v>
      </c>
      <c r="F27" s="7">
        <f>q.x!F27/gamma</f>
        <v>6.7799999999999995E-5</v>
      </c>
      <c r="G27">
        <f t="shared" si="0"/>
        <v>21</v>
      </c>
      <c r="H27" s="4">
        <f t="shared" si="2"/>
        <v>0.99852562148754509</v>
      </c>
      <c r="I27" s="4">
        <f t="shared" si="3"/>
        <v>0.99901405688361677</v>
      </c>
      <c r="K27" s="6">
        <f>(1+rf)^(q.x!$K$8-1-D27)</f>
        <v>2.3431893553453893</v>
      </c>
      <c r="L27" s="4">
        <f>IF(G27&gt;=q.x!$K$8,H27/VLOOKUP(q.x!$K$8-1,$G$11:$I$126,2),0)</f>
        <v>0</v>
      </c>
      <c r="M27" s="4">
        <f>IF(G27&gt;=q.x!$K$8,I27/VLOOKUP(q.x!$K$8-1,$G$11:$I$126,3),0)</f>
        <v>0</v>
      </c>
    </row>
    <row r="28" spans="4:13" x14ac:dyDescent="0.25">
      <c r="D28" s="2">
        <f t="shared" si="1"/>
        <v>22</v>
      </c>
      <c r="E28" s="7">
        <f>q.x!E28/gamma</f>
        <v>1.2899999999999999E-4</v>
      </c>
      <c r="F28" s="7">
        <f>q.x!F28/gamma</f>
        <v>6.8399999999999996E-5</v>
      </c>
      <c r="G28">
        <f t="shared" si="0"/>
        <v>22</v>
      </c>
      <c r="H28" s="4">
        <f t="shared" si="2"/>
        <v>0.99839681168237315</v>
      </c>
      <c r="I28" s="4">
        <f t="shared" si="3"/>
        <v>0.99894572432212592</v>
      </c>
      <c r="K28" s="6">
        <f>(1+rf)^(q.x!$K$8-1-D28)</f>
        <v>2.2972444660248916</v>
      </c>
      <c r="L28" s="4">
        <f>IF(G28&gt;=q.x!$K$8,H28/VLOOKUP(q.x!$K$8-1,$G$11:$I$126,2),0)</f>
        <v>0</v>
      </c>
      <c r="M28" s="4">
        <f>IF(G28&gt;=q.x!$K$8,I28/VLOOKUP(q.x!$K$8-1,$G$11:$I$126,3),0)</f>
        <v>0</v>
      </c>
    </row>
    <row r="29" spans="4:13" x14ac:dyDescent="0.25">
      <c r="D29" s="2">
        <f t="shared" si="1"/>
        <v>23</v>
      </c>
      <c r="E29" s="7">
        <f>q.x!E29/gamma</f>
        <v>1.3979999999999998E-4</v>
      </c>
      <c r="F29" s="7">
        <f>q.x!F29/gamma</f>
        <v>7.1400000000000001E-5</v>
      </c>
      <c r="G29">
        <f t="shared" si="0"/>
        <v>23</v>
      </c>
      <c r="H29" s="4">
        <f t="shared" si="2"/>
        <v>0.99825723580809989</v>
      </c>
      <c r="I29" s="4">
        <f t="shared" si="3"/>
        <v>0.99887439959740931</v>
      </c>
      <c r="K29" s="6">
        <f>(1+rf)^(q.x!$K$8-1-D29)</f>
        <v>2.2522004568871488</v>
      </c>
      <c r="L29" s="4">
        <f>IF(G29&gt;=q.x!$K$8,H29/VLOOKUP(q.x!$K$8-1,$G$11:$I$126,2),0)</f>
        <v>0</v>
      </c>
      <c r="M29" s="4">
        <f>IF(G29&gt;=q.x!$K$8,I29/VLOOKUP(q.x!$K$8-1,$G$11:$I$126,3),0)</f>
        <v>0</v>
      </c>
    </row>
    <row r="30" spans="4:13" x14ac:dyDescent="0.25">
      <c r="D30" s="2">
        <f t="shared" si="1"/>
        <v>24</v>
      </c>
      <c r="E30" s="7">
        <f>q.x!E30/gamma</f>
        <v>1.5059999999999997E-4</v>
      </c>
      <c r="F30" s="7">
        <f>q.x!F30/gamma</f>
        <v>7.5599999999999994E-5</v>
      </c>
      <c r="G30">
        <f t="shared" si="0"/>
        <v>24</v>
      </c>
      <c r="H30" s="4">
        <f t="shared" si="2"/>
        <v>0.99810689826838717</v>
      </c>
      <c r="I30" s="4">
        <f t="shared" si="3"/>
        <v>0.99879888469279976</v>
      </c>
      <c r="K30" s="6">
        <f>(1+rf)^(q.x!$K$8-1-D30)</f>
        <v>2.2080396636148518</v>
      </c>
      <c r="L30" s="4">
        <f>IF(G30&gt;=q.x!$K$8,H30/VLOOKUP(q.x!$K$8-1,$G$11:$I$126,2),0)</f>
        <v>0</v>
      </c>
      <c r="M30" s="4">
        <f>IF(G30&gt;=q.x!$K$8,I30/VLOOKUP(q.x!$K$8-1,$G$11:$I$126,3),0)</f>
        <v>0</v>
      </c>
    </row>
    <row r="31" spans="4:13" x14ac:dyDescent="0.25">
      <c r="D31" s="2">
        <f t="shared" si="1"/>
        <v>25</v>
      </c>
      <c r="E31" s="7">
        <f>q.x!E31/gamma</f>
        <v>1.65E-4</v>
      </c>
      <c r="F31" s="7">
        <f>q.x!F31/gamma</f>
        <v>8.0400000000000003E-5</v>
      </c>
      <c r="G31">
        <f t="shared" si="0"/>
        <v>25</v>
      </c>
      <c r="H31" s="4">
        <f t="shared" si="2"/>
        <v>0.99794221063017297</v>
      </c>
      <c r="I31" s="4">
        <f t="shared" si="3"/>
        <v>0.99871858126247048</v>
      </c>
      <c r="K31" s="6">
        <f>(1+rf)^(q.x!$K$8-1-D31)</f>
        <v>2.1647447682498542</v>
      </c>
      <c r="L31" s="4">
        <f>IF(G31&gt;=q.x!$K$8,H31/VLOOKUP(q.x!$K$8-1,$G$11:$I$126,2),0)</f>
        <v>0</v>
      </c>
      <c r="M31" s="4">
        <f>IF(G31&gt;=q.x!$K$8,I31/VLOOKUP(q.x!$K$8-1,$G$11:$I$126,3),0)</f>
        <v>0</v>
      </c>
    </row>
    <row r="32" spans="4:13" x14ac:dyDescent="0.25">
      <c r="D32" s="2">
        <f t="shared" si="1"/>
        <v>26</v>
      </c>
      <c r="E32" s="7">
        <f>q.x!E32/gamma</f>
        <v>1.884E-4</v>
      </c>
      <c r="F32" s="7">
        <f>q.x!F32/gamma</f>
        <v>8.8199999999999989E-5</v>
      </c>
      <c r="G32">
        <f t="shared" si="0"/>
        <v>26</v>
      </c>
      <c r="H32" s="4">
        <f t="shared" si="2"/>
        <v>0.9977541983176903</v>
      </c>
      <c r="I32" s="4">
        <f t="shared" si="3"/>
        <v>0.99863049428360318</v>
      </c>
      <c r="K32" s="6">
        <f>(1+rf)^(q.x!$K$8-1-D32)</f>
        <v>2.1222987924018186</v>
      </c>
      <c r="L32" s="4">
        <f>IF(G32&gt;=q.x!$K$8,H32/VLOOKUP(q.x!$K$8-1,$G$11:$I$126,2),0)</f>
        <v>0</v>
      </c>
      <c r="M32" s="4">
        <f>IF(G32&gt;=q.x!$K$8,I32/VLOOKUP(q.x!$K$8-1,$G$11:$I$126,3),0)</f>
        <v>0</v>
      </c>
    </row>
    <row r="33" spans="4:13" x14ac:dyDescent="0.25">
      <c r="D33" s="2">
        <f t="shared" si="1"/>
        <v>27</v>
      </c>
      <c r="E33" s="7">
        <f>q.x!E33/gamma</f>
        <v>1.9619999999999997E-4</v>
      </c>
      <c r="F33" s="7">
        <f>q.x!F33/gamma</f>
        <v>9.1799999999999995E-5</v>
      </c>
      <c r="G33">
        <f t="shared" si="0"/>
        <v>27</v>
      </c>
      <c r="H33" s="4">
        <f t="shared" si="2"/>
        <v>0.99755843894398044</v>
      </c>
      <c r="I33" s="4">
        <f t="shared" si="3"/>
        <v>0.998538820004228</v>
      </c>
      <c r="K33" s="6">
        <f>(1+rf)^(q.x!$K$8-1-D33)</f>
        <v>2.080685090590018</v>
      </c>
      <c r="L33" s="4">
        <f>IF(G33&gt;=q.x!$K$8,H33/VLOOKUP(q.x!$K$8-1,$G$11:$I$126,2),0)</f>
        <v>0</v>
      </c>
      <c r="M33" s="4">
        <f>IF(G33&gt;=q.x!$K$8,I33/VLOOKUP(q.x!$K$8-1,$G$11:$I$126,3),0)</f>
        <v>0</v>
      </c>
    </row>
    <row r="34" spans="4:13" x14ac:dyDescent="0.25">
      <c r="D34" s="2">
        <f t="shared" si="1"/>
        <v>28</v>
      </c>
      <c r="E34" s="7">
        <f>q.x!E34/gamma</f>
        <v>2.0159999999999999E-4</v>
      </c>
      <c r="F34" s="7">
        <f>q.x!F34/gamma</f>
        <v>9.7200000000000004E-5</v>
      </c>
      <c r="G34">
        <f t="shared" si="0"/>
        <v>28</v>
      </c>
      <c r="H34" s="4">
        <f t="shared" si="2"/>
        <v>0.99735733116268932</v>
      </c>
      <c r="I34" s="4">
        <f t="shared" si="3"/>
        <v>0.99844176203092361</v>
      </c>
      <c r="K34" s="6">
        <f>(1+rf)^(q.x!$K$8-1-D34)</f>
        <v>2.0398873437157037</v>
      </c>
      <c r="L34" s="4">
        <f>IF(G34&gt;=q.x!$K$8,H34/VLOOKUP(q.x!$K$8-1,$G$11:$I$126,2),0)</f>
        <v>0</v>
      </c>
      <c r="M34" s="4">
        <f>IF(G34&gt;=q.x!$K$8,I34/VLOOKUP(q.x!$K$8-1,$G$11:$I$126,3),0)</f>
        <v>0</v>
      </c>
    </row>
    <row r="35" spans="4:13" x14ac:dyDescent="0.25">
      <c r="D35" s="2">
        <f t="shared" si="1"/>
        <v>29</v>
      </c>
      <c r="E35" s="7">
        <f>q.x!E35/gamma</f>
        <v>2.118E-4</v>
      </c>
      <c r="F35" s="7">
        <f>q.x!F35/gamma</f>
        <v>1.026E-4</v>
      </c>
      <c r="G35">
        <f t="shared" si="0"/>
        <v>29</v>
      </c>
      <c r="H35" s="4">
        <f t="shared" si="2"/>
        <v>0.9971460908799491</v>
      </c>
      <c r="I35" s="4">
        <f t="shared" si="3"/>
        <v>0.99833932190613928</v>
      </c>
      <c r="K35" s="6">
        <f>(1+rf)^(q.x!$K$8-1-D35)</f>
        <v>1.9998895526624547</v>
      </c>
      <c r="L35" s="4">
        <f>IF(G35&gt;=q.x!$K$8,H35/VLOOKUP(q.x!$K$8-1,$G$11:$I$126,2),0)</f>
        <v>0</v>
      </c>
      <c r="M35" s="4">
        <f>IF(G35&gt;=q.x!$K$8,I35/VLOOKUP(q.x!$K$8-1,$G$11:$I$126,3),0)</f>
        <v>0</v>
      </c>
    </row>
    <row r="36" spans="4:13" x14ac:dyDescent="0.25">
      <c r="D36" s="2">
        <f t="shared" si="1"/>
        <v>30</v>
      </c>
      <c r="E36" s="7">
        <f>q.x!E36/gamma</f>
        <v>2.2800000000000001E-4</v>
      </c>
      <c r="F36" s="7">
        <f>q.x!F36/gamma</f>
        <v>1.158E-4</v>
      </c>
      <c r="G36">
        <f t="shared" si="0"/>
        <v>30</v>
      </c>
      <c r="H36" s="4">
        <f t="shared" si="2"/>
        <v>0.99691874157122851</v>
      </c>
      <c r="I36" s="4">
        <f t="shared" si="3"/>
        <v>0.99822371421266254</v>
      </c>
      <c r="K36" s="6">
        <f>(1+rf)^(q.x!$K$8-1-D36)</f>
        <v>1.9606760320220145</v>
      </c>
      <c r="L36" s="4">
        <f>IF(G36&gt;=q.x!$K$8,H36/VLOOKUP(q.x!$K$8-1,$G$11:$I$126,2),0)</f>
        <v>0</v>
      </c>
      <c r="M36" s="4">
        <f>IF(G36&gt;=q.x!$K$8,I36/VLOOKUP(q.x!$K$8-1,$G$11:$I$126,3),0)</f>
        <v>0</v>
      </c>
    </row>
    <row r="37" spans="4:13" x14ac:dyDescent="0.25">
      <c r="D37" s="2">
        <f t="shared" si="1"/>
        <v>31</v>
      </c>
      <c r="E37" s="7">
        <f>q.x!E37/gamma</f>
        <v>2.5619999999999999E-4</v>
      </c>
      <c r="F37" s="7">
        <f>q.x!F37/gamma</f>
        <v>1.4339999999999999E-4</v>
      </c>
      <c r="G37">
        <f t="shared" si="0"/>
        <v>31</v>
      </c>
      <c r="H37" s="4">
        <f t="shared" si="2"/>
        <v>0.99666333098963789</v>
      </c>
      <c r="I37" s="4">
        <f t="shared" si="3"/>
        <v>0.99808056893204444</v>
      </c>
      <c r="K37" s="6">
        <f>(1+rf)^(q.x!$K$8-1-D37)</f>
        <v>1.9222314039431516</v>
      </c>
      <c r="L37" s="4">
        <f>IF(G37&gt;=q.x!$K$8,H37/VLOOKUP(q.x!$K$8-1,$G$11:$I$126,2),0)</f>
        <v>0</v>
      </c>
      <c r="M37" s="4">
        <f>IF(G37&gt;=q.x!$K$8,I37/VLOOKUP(q.x!$K$8-1,$G$11:$I$126,3),0)</f>
        <v>0</v>
      </c>
    </row>
    <row r="38" spans="4:13" x14ac:dyDescent="0.25">
      <c r="D38" s="2">
        <f t="shared" si="1"/>
        <v>32</v>
      </c>
      <c r="E38" s="7">
        <f>q.x!E38/gamma</f>
        <v>2.8859999999999997E-4</v>
      </c>
      <c r="F38" s="7">
        <f>q.x!F38/gamma</f>
        <v>1.638E-4</v>
      </c>
      <c r="G38">
        <f t="shared" si="0"/>
        <v>32</v>
      </c>
      <c r="H38" s="4">
        <f t="shared" si="2"/>
        <v>0.99637569395231429</v>
      </c>
      <c r="I38" s="4">
        <f t="shared" si="3"/>
        <v>0.99791708333485329</v>
      </c>
      <c r="K38" s="6">
        <f>(1+rf)^(q.x!$K$8-1-D38)</f>
        <v>1.8845405921011289</v>
      </c>
      <c r="L38" s="4">
        <f>IF(G38&gt;=q.x!$K$8,H38/VLOOKUP(q.x!$K$8-1,$G$11:$I$126,2),0)</f>
        <v>0</v>
      </c>
      <c r="M38" s="4">
        <f>IF(G38&gt;=q.x!$K$8,I38/VLOOKUP(q.x!$K$8-1,$G$11:$I$126,3),0)</f>
        <v>0</v>
      </c>
    </row>
    <row r="39" spans="4:13" x14ac:dyDescent="0.25">
      <c r="D39" s="2">
        <f t="shared" si="1"/>
        <v>33</v>
      </c>
      <c r="E39" s="7">
        <f>q.x!E39/gamma</f>
        <v>3.2400000000000001E-4</v>
      </c>
      <c r="F39" s="7">
        <f>q.x!F39/gamma</f>
        <v>1.7879999999999998E-4</v>
      </c>
      <c r="G39">
        <f t="shared" si="0"/>
        <v>33</v>
      </c>
      <c r="H39" s="4">
        <f t="shared" si="2"/>
        <v>0.99605286822747374</v>
      </c>
      <c r="I39" s="4">
        <f t="shared" si="3"/>
        <v>0.99773865576035303</v>
      </c>
      <c r="K39" s="6">
        <f>(1+rf)^(q.x!$K$8-1-D39)</f>
        <v>1.8475888157854201</v>
      </c>
      <c r="L39" s="4">
        <f>IF(G39&gt;=q.x!$K$8,H39/VLOOKUP(q.x!$K$8-1,$G$11:$I$126,2),0)</f>
        <v>0</v>
      </c>
      <c r="M39" s="4">
        <f>IF(G39&gt;=q.x!$K$8,I39/VLOOKUP(q.x!$K$8-1,$G$11:$I$126,3),0)</f>
        <v>0</v>
      </c>
    </row>
    <row r="40" spans="4:13" x14ac:dyDescent="0.25">
      <c r="D40" s="2">
        <f t="shared" si="1"/>
        <v>34</v>
      </c>
      <c r="E40" s="7">
        <f>q.x!E40/gamma</f>
        <v>3.6059999999999998E-4</v>
      </c>
      <c r="F40" s="7">
        <f>q.x!F40/gamma</f>
        <v>1.9139999999999999E-4</v>
      </c>
      <c r="G40">
        <f t="shared" si="0"/>
        <v>34</v>
      </c>
      <c r="H40" s="4">
        <f t="shared" si="2"/>
        <v>0.99569369156319087</v>
      </c>
      <c r="I40" s="4">
        <f t="shared" si="3"/>
        <v>0.99754768858164056</v>
      </c>
      <c r="K40" s="6">
        <f>(1+rf)^(q.x!$K$8-1-D40)</f>
        <v>1.8113615841033535</v>
      </c>
      <c r="L40" s="4">
        <f>IF(G40&gt;=q.x!$K$8,H40/VLOOKUP(q.x!$K$8-1,$G$11:$I$126,2),0)</f>
        <v>0</v>
      </c>
      <c r="M40" s="4">
        <f>IF(G40&gt;=q.x!$K$8,I40/VLOOKUP(q.x!$K$8-1,$G$11:$I$126,3),0)</f>
        <v>0</v>
      </c>
    </row>
    <row r="41" spans="4:13" x14ac:dyDescent="0.25">
      <c r="D41" s="2">
        <f t="shared" si="1"/>
        <v>35</v>
      </c>
      <c r="E41" s="7">
        <f>q.x!E41/gamma</f>
        <v>3.9720000000000001E-4</v>
      </c>
      <c r="F41" s="7">
        <f>q.x!F41/gamma</f>
        <v>2.0220000000000001E-4</v>
      </c>
      <c r="G41">
        <f t="shared" si="0"/>
        <v>35</v>
      </c>
      <c r="H41" s="4">
        <f t="shared" si="2"/>
        <v>0.99529820202890196</v>
      </c>
      <c r="I41" s="4">
        <f t="shared" si="3"/>
        <v>0.99734598443900935</v>
      </c>
      <c r="K41" s="6">
        <f>(1+rf)^(q.x!$K$8-1-D41)</f>
        <v>1.7758446902974052</v>
      </c>
      <c r="L41" s="4">
        <f>IF(G41&gt;=q.x!$K$8,H41/VLOOKUP(q.x!$K$8-1,$G$11:$I$126,2),0)</f>
        <v>0</v>
      </c>
      <c r="M41" s="4">
        <f>IF(G41&gt;=q.x!$K$8,I41/VLOOKUP(q.x!$K$8-1,$G$11:$I$126,3),0)</f>
        <v>0</v>
      </c>
    </row>
    <row r="42" spans="4:13" x14ac:dyDescent="0.25">
      <c r="D42" s="2">
        <f t="shared" si="1"/>
        <v>36</v>
      </c>
      <c r="E42" s="7">
        <f>q.x!E42/gamma</f>
        <v>4.3200000000000004E-4</v>
      </c>
      <c r="F42" s="7">
        <f>q.x!F42/gamma</f>
        <v>2.1239999999999999E-4</v>
      </c>
      <c r="G42">
        <f t="shared" si="0"/>
        <v>36</v>
      </c>
      <c r="H42" s="4">
        <f t="shared" si="2"/>
        <v>0.99486823320562545</v>
      </c>
      <c r="I42" s="4">
        <f t="shared" si="3"/>
        <v>0.99713414815191448</v>
      </c>
      <c r="K42" s="6">
        <f>(1+rf)^(q.x!$K$8-1-D42)</f>
        <v>1.7410242061739269</v>
      </c>
      <c r="L42" s="4">
        <f>IF(G42&gt;=q.x!$K$8,H42/VLOOKUP(q.x!$K$8-1,$G$11:$I$126,2),0)</f>
        <v>0</v>
      </c>
      <c r="M42" s="4">
        <f>IF(G42&gt;=q.x!$K$8,I42/VLOOKUP(q.x!$K$8-1,$G$11:$I$126,3),0)</f>
        <v>0</v>
      </c>
    </row>
    <row r="43" spans="4:13" x14ac:dyDescent="0.25">
      <c r="D43" s="2">
        <f t="shared" si="1"/>
        <v>37</v>
      </c>
      <c r="E43" s="7">
        <f>q.x!E43/gamma</f>
        <v>4.6439999999999996E-4</v>
      </c>
      <c r="F43" s="7">
        <f>q.x!F43/gamma</f>
        <v>2.2140000000000001E-4</v>
      </c>
      <c r="G43">
        <f t="shared" si="0"/>
        <v>37</v>
      </c>
      <c r="H43" s="4">
        <f t="shared" si="2"/>
        <v>0.99440621639812476</v>
      </c>
      <c r="I43" s="4">
        <f t="shared" si="3"/>
        <v>0.99691338265151364</v>
      </c>
      <c r="K43" s="6">
        <f>(1+rf)^(q.x!$K$8-1-D43)</f>
        <v>1.7068864766411045</v>
      </c>
      <c r="L43" s="4">
        <f>IF(G43&gt;=q.x!$K$8,H43/VLOOKUP(q.x!$K$8-1,$G$11:$I$126,2),0)</f>
        <v>0</v>
      </c>
      <c r="M43" s="4">
        <f>IF(G43&gt;=q.x!$K$8,I43/VLOOKUP(q.x!$K$8-1,$G$11:$I$126,3),0)</f>
        <v>0</v>
      </c>
    </row>
    <row r="44" spans="4:13" x14ac:dyDescent="0.25">
      <c r="D44" s="2">
        <f t="shared" si="1"/>
        <v>38</v>
      </c>
      <c r="E44" s="7">
        <f>q.x!E44/gamma</f>
        <v>4.8000000000000001E-4</v>
      </c>
      <c r="F44" s="7">
        <f>q.x!F44/gamma</f>
        <v>2.3159999999999999E-4</v>
      </c>
      <c r="G44">
        <f t="shared" si="0"/>
        <v>38</v>
      </c>
      <c r="H44" s="4">
        <f t="shared" si="2"/>
        <v>0.99392890141425361</v>
      </c>
      <c r="I44" s="4">
        <f t="shared" si="3"/>
        <v>0.99668249751209159</v>
      </c>
      <c r="K44" s="6">
        <f>(1+rf)^(q.x!$K$8-1-D44)</f>
        <v>1.6734181143540243</v>
      </c>
      <c r="L44" s="4">
        <f>IF(G44&gt;=q.x!$K$8,H44/VLOOKUP(q.x!$K$8-1,$G$11:$I$126,2),0)</f>
        <v>0</v>
      </c>
      <c r="M44" s="4">
        <f>IF(G44&gt;=q.x!$K$8,I44/VLOOKUP(q.x!$K$8-1,$G$11:$I$126,3),0)</f>
        <v>0</v>
      </c>
    </row>
    <row r="45" spans="4:13" x14ac:dyDescent="0.25">
      <c r="D45" s="2">
        <f t="shared" si="1"/>
        <v>39</v>
      </c>
      <c r="E45" s="7">
        <f>q.x!E45/gamma</f>
        <v>4.9259999999999994E-4</v>
      </c>
      <c r="F45" s="7">
        <f>q.x!F45/gamma</f>
        <v>2.4359999999999999E-4</v>
      </c>
      <c r="G45">
        <f t="shared" si="0"/>
        <v>39</v>
      </c>
      <c r="H45" s="4">
        <f t="shared" si="2"/>
        <v>0.99343929203741699</v>
      </c>
      <c r="I45" s="4">
        <f t="shared" si="3"/>
        <v>0.99643970565569762</v>
      </c>
      <c r="K45" s="6">
        <f>(1+rf)^(q.x!$K$8-1-D45)</f>
        <v>1.6406059944647295</v>
      </c>
      <c r="L45" s="4">
        <f>IF(G45&gt;=q.x!$K$8,H45/VLOOKUP(q.x!$K$8-1,$G$11:$I$126,2),0)</f>
        <v>0</v>
      </c>
      <c r="M45" s="4">
        <f>IF(G45&gt;=q.x!$K$8,I45/VLOOKUP(q.x!$K$8-1,$G$11:$I$126,3),0)</f>
        <v>0</v>
      </c>
    </row>
    <row r="46" spans="4:13" x14ac:dyDescent="0.25">
      <c r="D46" s="2">
        <f t="shared" si="1"/>
        <v>40</v>
      </c>
      <c r="E46" s="7">
        <f>q.x!E46/gamma</f>
        <v>5.0459999999999991E-4</v>
      </c>
      <c r="F46" s="7">
        <f>q.x!F46/gamma</f>
        <v>2.652E-4</v>
      </c>
      <c r="G46">
        <f t="shared" si="0"/>
        <v>40</v>
      </c>
      <c r="H46" s="4">
        <f t="shared" si="2"/>
        <v>0.9929380025706549</v>
      </c>
      <c r="I46" s="4">
        <f t="shared" si="3"/>
        <v>0.99617544984575779</v>
      </c>
      <c r="K46" s="6">
        <f>(1+rf)^(q.x!$K$8-1-D46)</f>
        <v>1.608437249475225</v>
      </c>
      <c r="L46" s="4">
        <f>IF(G46&gt;=q.x!$K$8,H46/VLOOKUP(q.x!$K$8-1,$G$11:$I$126,2),0)</f>
        <v>0</v>
      </c>
      <c r="M46" s="4">
        <f>IF(G46&gt;=q.x!$K$8,I46/VLOOKUP(q.x!$K$8-1,$G$11:$I$126,3),0)</f>
        <v>0</v>
      </c>
    </row>
    <row r="47" spans="4:13" x14ac:dyDescent="0.25">
      <c r="D47" s="2">
        <f t="shared" si="1"/>
        <v>41</v>
      </c>
      <c r="E47" s="7">
        <f>q.x!E47/gamma</f>
        <v>5.3399999999999997E-4</v>
      </c>
      <c r="F47" s="7">
        <f>q.x!F47/gamma</f>
        <v>2.9040000000000001E-4</v>
      </c>
      <c r="G47">
        <f t="shared" si="0"/>
        <v>41</v>
      </c>
      <c r="H47" s="4">
        <f t="shared" si="2"/>
        <v>0.99240777367728217</v>
      </c>
      <c r="I47" s="4">
        <f t="shared" si="3"/>
        <v>0.99588616049512257</v>
      </c>
      <c r="K47" s="6">
        <f>(1+rf)^(q.x!$K$8-1-D47)</f>
        <v>1.576899264191397</v>
      </c>
      <c r="L47" s="4">
        <f>IF(G47&gt;=q.x!$K$8,H47/VLOOKUP(q.x!$K$8-1,$G$11:$I$126,2),0)</f>
        <v>0</v>
      </c>
      <c r="M47" s="4">
        <f>IF(G47&gt;=q.x!$K$8,I47/VLOOKUP(q.x!$K$8-1,$G$11:$I$126,3),0)</f>
        <v>0</v>
      </c>
    </row>
    <row r="48" spans="4:13" x14ac:dyDescent="0.25">
      <c r="D48" s="2">
        <f t="shared" si="1"/>
        <v>42</v>
      </c>
      <c r="E48" s="7">
        <f>q.x!E48/gamma</f>
        <v>5.9219999999999997E-4</v>
      </c>
      <c r="F48" s="7">
        <f>q.x!F48/gamma</f>
        <v>3.1980000000000002E-4</v>
      </c>
      <c r="G48">
        <f t="shared" si="0"/>
        <v>42</v>
      </c>
      <c r="H48" s="4">
        <f t="shared" si="2"/>
        <v>0.9918200697937104</v>
      </c>
      <c r="I48" s="4">
        <f t="shared" si="3"/>
        <v>0.99556767610099628</v>
      </c>
      <c r="K48" s="6">
        <f>(1+rf)^(q.x!$K$8-1-D48)</f>
        <v>1.5459796707758797</v>
      </c>
      <c r="L48" s="4">
        <f>IF(G48&gt;=q.x!$K$8,H48/VLOOKUP(q.x!$K$8-1,$G$11:$I$126,2),0)</f>
        <v>0</v>
      </c>
      <c r="M48" s="4">
        <f>IF(G48&gt;=q.x!$K$8,I48/VLOOKUP(q.x!$K$8-1,$G$11:$I$126,3),0)</f>
        <v>0</v>
      </c>
    </row>
    <row r="49" spans="4:13" x14ac:dyDescent="0.25">
      <c r="D49" s="2">
        <f t="shared" si="1"/>
        <v>43</v>
      </c>
      <c r="E49" s="7">
        <f>q.x!E49/gamma</f>
        <v>6.7979999999999994E-4</v>
      </c>
      <c r="F49" s="7">
        <f>q.x!F49/gamma</f>
        <v>3.5160000000000004E-4</v>
      </c>
      <c r="G49">
        <f t="shared" si="0"/>
        <v>43</v>
      </c>
      <c r="H49" s="4">
        <f t="shared" si="2"/>
        <v>0.99114583051026461</v>
      </c>
      <c r="I49" s="4">
        <f t="shared" si="3"/>
        <v>0.99521763450607914</v>
      </c>
      <c r="K49" s="6">
        <f>(1+rf)^(q.x!$K$8-1-D49)</f>
        <v>1.5156663438979212</v>
      </c>
      <c r="L49" s="4">
        <f>IF(G49&gt;=q.x!$K$8,H49/VLOOKUP(q.x!$K$8-1,$G$11:$I$126,2),0)</f>
        <v>0</v>
      </c>
      <c r="M49" s="4">
        <f>IF(G49&gt;=q.x!$K$8,I49/VLOOKUP(q.x!$K$8-1,$G$11:$I$126,3),0)</f>
        <v>0</v>
      </c>
    </row>
    <row r="50" spans="4:13" x14ac:dyDescent="0.25">
      <c r="D50" s="2">
        <f t="shared" si="1"/>
        <v>44</v>
      </c>
      <c r="E50" s="7">
        <f>q.x!E50/gamma</f>
        <v>7.9679999999999996E-4</v>
      </c>
      <c r="F50" s="7">
        <f>q.x!F50/gamma</f>
        <v>3.8640000000000001E-4</v>
      </c>
      <c r="G50">
        <f t="shared" si="0"/>
        <v>44</v>
      </c>
      <c r="H50" s="4">
        <f t="shared" si="2"/>
        <v>0.99035608551251397</v>
      </c>
      <c r="I50" s="4">
        <f t="shared" si="3"/>
        <v>0.994833082412106</v>
      </c>
      <c r="K50" s="6">
        <f>(1+rf)^(q.x!$K$8-1-D50)</f>
        <v>1.4859473959783542</v>
      </c>
      <c r="L50" s="4">
        <f>IF(G50&gt;=q.x!$K$8,H50/VLOOKUP(q.x!$K$8-1,$G$11:$I$126,2),0)</f>
        <v>0</v>
      </c>
      <c r="M50" s="4">
        <f>IF(G50&gt;=q.x!$K$8,I50/VLOOKUP(q.x!$K$8-1,$G$11:$I$126,3),0)</f>
        <v>0</v>
      </c>
    </row>
    <row r="51" spans="4:13" x14ac:dyDescent="0.25">
      <c r="D51" s="2">
        <f t="shared" si="1"/>
        <v>45</v>
      </c>
      <c r="E51" s="7">
        <f>q.x!E51/gamma</f>
        <v>9.4319999999999994E-4</v>
      </c>
      <c r="F51" s="7">
        <f>q.x!F51/gamma</f>
        <v>4.1340000000000002E-4</v>
      </c>
      <c r="G51">
        <f t="shared" si="0"/>
        <v>45</v>
      </c>
      <c r="H51" s="4">
        <f t="shared" si="2"/>
        <v>0.98942198165265849</v>
      </c>
      <c r="I51" s="4">
        <f t="shared" si="3"/>
        <v>0.99442181841583688</v>
      </c>
      <c r="K51" s="6">
        <f>(1+rf)^(q.x!$K$8-1-D51)</f>
        <v>1.4568111725277981</v>
      </c>
      <c r="L51" s="4">
        <f>IF(G51&gt;=q.x!$K$8,H51/VLOOKUP(q.x!$K$8-1,$G$11:$I$126,2),0)</f>
        <v>0</v>
      </c>
      <c r="M51" s="4">
        <f>IF(G51&gt;=q.x!$K$8,I51/VLOOKUP(q.x!$K$8-1,$G$11:$I$126,3),0)</f>
        <v>0</v>
      </c>
    </row>
    <row r="52" spans="4:13" x14ac:dyDescent="0.25">
      <c r="D52" s="2">
        <f t="shared" si="1"/>
        <v>46</v>
      </c>
      <c r="E52" s="7">
        <f>q.x!E52/gamma</f>
        <v>1.1183999999999999E-3</v>
      </c>
      <c r="F52" s="7">
        <f>q.x!F52/gamma</f>
        <v>4.6680000000000002E-4</v>
      </c>
      <c r="G52">
        <f t="shared" si="0"/>
        <v>46</v>
      </c>
      <c r="H52" s="4">
        <f t="shared" si="2"/>
        <v>0.98831541210837814</v>
      </c>
      <c r="I52" s="4">
        <f t="shared" si="3"/>
        <v>0.99395762231100038</v>
      </c>
      <c r="K52" s="6">
        <f>(1+rf)^(q.x!$K$8-1-D52)</f>
        <v>1.4282462475762727</v>
      </c>
      <c r="L52" s="4">
        <f>IF(G52&gt;=q.x!$K$8,H52/VLOOKUP(q.x!$K$8-1,$G$11:$I$126,2),0)</f>
        <v>0</v>
      </c>
      <c r="M52" s="4">
        <f>IF(G52&gt;=q.x!$K$8,I52/VLOOKUP(q.x!$K$8-1,$G$11:$I$126,3),0)</f>
        <v>0</v>
      </c>
    </row>
    <row r="53" spans="4:13" x14ac:dyDescent="0.25">
      <c r="D53" s="2">
        <f t="shared" si="1"/>
        <v>47</v>
      </c>
      <c r="E53" s="7">
        <f>q.x!E53/gamma</f>
        <v>1.323E-3</v>
      </c>
      <c r="F53" s="7">
        <f>q.x!F53/gamma</f>
        <v>5.4719999999999997E-4</v>
      </c>
      <c r="G53">
        <f t="shared" si="0"/>
        <v>47</v>
      </c>
      <c r="H53" s="4">
        <f t="shared" si="2"/>
        <v>0.98700787081815877</v>
      </c>
      <c r="I53" s="4">
        <f t="shared" si="3"/>
        <v>0.99341372870007183</v>
      </c>
      <c r="K53" s="6">
        <f>(1+rf)^(q.x!$K$8-1-D53)</f>
        <v>1.4002414191924244</v>
      </c>
      <c r="L53" s="4">
        <f>IF(G53&gt;=q.x!$K$8,H53/VLOOKUP(q.x!$K$8-1,$G$11:$I$126,2),0)</f>
        <v>0</v>
      </c>
      <c r="M53" s="4">
        <f>IF(G53&gt;=q.x!$K$8,I53/VLOOKUP(q.x!$K$8-1,$G$11:$I$126,3),0)</f>
        <v>0</v>
      </c>
    </row>
    <row r="54" spans="4:13" x14ac:dyDescent="0.25">
      <c r="D54" s="2">
        <f t="shared" si="1"/>
        <v>48</v>
      </c>
      <c r="E54" s="7">
        <f>q.x!E54/gamma</f>
        <v>1.557E-3</v>
      </c>
      <c r="F54" s="7">
        <f>q.x!F54/gamma</f>
        <v>6.5399999999999996E-4</v>
      </c>
      <c r="G54">
        <f t="shared" si="0"/>
        <v>48</v>
      </c>
      <c r="H54" s="4">
        <f t="shared" si="2"/>
        <v>0.98547109956329482</v>
      </c>
      <c r="I54" s="4">
        <f t="shared" si="3"/>
        <v>0.99276403612150199</v>
      </c>
      <c r="K54" s="6">
        <f>(1+rf)^(q.x!$K$8-1-D54)</f>
        <v>1.372785705090612</v>
      </c>
      <c r="L54" s="4">
        <f>IF(G54&gt;=q.x!$K$8,H54/VLOOKUP(q.x!$K$8-1,$G$11:$I$126,2),0)</f>
        <v>0</v>
      </c>
      <c r="M54" s="4">
        <f>IF(G54&gt;=q.x!$K$8,I54/VLOOKUP(q.x!$K$8-1,$G$11:$I$126,3),0)</f>
        <v>0</v>
      </c>
    </row>
    <row r="55" spans="4:13" x14ac:dyDescent="0.25">
      <c r="D55" s="2">
        <f t="shared" si="1"/>
        <v>49</v>
      </c>
      <c r="E55" s="7">
        <f>q.x!E55/gamma</f>
        <v>1.8203999999999998E-3</v>
      </c>
      <c r="F55" s="7">
        <f>q.x!F55/gamma</f>
        <v>7.8779999999999996E-4</v>
      </c>
      <c r="G55">
        <f t="shared" si="0"/>
        <v>49</v>
      </c>
      <c r="H55" s="4">
        <f t="shared" si="2"/>
        <v>0.9836771479736498</v>
      </c>
      <c r="I55" s="4">
        <f t="shared" si="3"/>
        <v>0.99198193661384548</v>
      </c>
      <c r="K55" s="6">
        <f>(1+rf)^(q.x!$K$8-1-D55)</f>
        <v>1.3458683383241292</v>
      </c>
      <c r="L55" s="4">
        <f>IF(G55&gt;=q.x!$K$8,H55/VLOOKUP(q.x!$K$8-1,$G$11:$I$126,2),0)</f>
        <v>0</v>
      </c>
      <c r="M55" s="4">
        <f>IF(G55&gt;=q.x!$K$8,I55/VLOOKUP(q.x!$K$8-1,$G$11:$I$126,3),0)</f>
        <v>0</v>
      </c>
    </row>
    <row r="56" spans="4:13" x14ac:dyDescent="0.25">
      <c r="D56" s="2">
        <f t="shared" si="1"/>
        <v>50</v>
      </c>
      <c r="E56" s="7">
        <f>q.x!E56/gamma</f>
        <v>2.1125999999999996E-3</v>
      </c>
      <c r="F56" s="7">
        <f>q.x!F56/gamma</f>
        <v>9.4799999999999995E-4</v>
      </c>
      <c r="G56">
        <f t="shared" si="0"/>
        <v>50</v>
      </c>
      <c r="H56" s="4">
        <f t="shared" si="2"/>
        <v>0.98159903163084061</v>
      </c>
      <c r="I56" s="4">
        <f t="shared" si="3"/>
        <v>0.99104153773793557</v>
      </c>
      <c r="K56" s="6">
        <f>(1+rf)^(q.x!$K$8-1-D56)</f>
        <v>1.3194787630628722</v>
      </c>
      <c r="L56" s="4">
        <f>IF(G56&gt;=q.x!$K$8,H56/VLOOKUP(q.x!$K$8-1,$G$11:$I$126,2),0)</f>
        <v>0</v>
      </c>
      <c r="M56" s="4">
        <f>IF(G56&gt;=q.x!$K$8,I56/VLOOKUP(q.x!$K$8-1,$G$11:$I$126,3),0)</f>
        <v>0</v>
      </c>
    </row>
    <row r="57" spans="4:13" x14ac:dyDescent="0.25">
      <c r="D57" s="2">
        <f t="shared" si="1"/>
        <v>51</v>
      </c>
      <c r="E57" s="7">
        <f>q.x!E57/gamma</f>
        <v>2.1335999999999998E-3</v>
      </c>
      <c r="F57" s="7">
        <f>q.x!F57/gamma</f>
        <v>1.0181999999999999E-3</v>
      </c>
      <c r="G57">
        <f t="shared" si="0"/>
        <v>51</v>
      </c>
      <c r="H57" s="4">
        <f t="shared" si="2"/>
        <v>0.97950469193695311</v>
      </c>
      <c r="I57" s="4">
        <f t="shared" si="3"/>
        <v>0.99003245924421079</v>
      </c>
      <c r="K57" s="6">
        <f>(1+rf)^(q.x!$K$8-1-D57)</f>
        <v>1.2936066304537961</v>
      </c>
      <c r="L57" s="4">
        <f>IF(G57&gt;=q.x!$K$8,H57/VLOOKUP(q.x!$K$8-1,$G$11:$I$126,2),0)</f>
        <v>0</v>
      </c>
      <c r="M57" s="4">
        <f>IF(G57&gt;=q.x!$K$8,I57/VLOOKUP(q.x!$K$8-1,$G$11:$I$126,3),0)</f>
        <v>0</v>
      </c>
    </row>
    <row r="58" spans="4:13" x14ac:dyDescent="0.25">
      <c r="D58" s="2">
        <f t="shared" si="1"/>
        <v>52</v>
      </c>
      <c r="E58" s="7">
        <f>q.x!E58/gamma</f>
        <v>2.1275999999999999E-3</v>
      </c>
      <c r="F58" s="7">
        <f>q.x!F58/gamma</f>
        <v>1.1483999999999999E-3</v>
      </c>
      <c r="G58">
        <f t="shared" si="0"/>
        <v>52</v>
      </c>
      <c r="H58" s="4">
        <f t="shared" si="2"/>
        <v>0.977420697754388</v>
      </c>
      <c r="I58" s="4">
        <f t="shared" si="3"/>
        <v>0.98889550596801468</v>
      </c>
      <c r="K58" s="6">
        <f>(1+rf)^(q.x!$K$8-1-D58)</f>
        <v>1.2682417945625453</v>
      </c>
      <c r="L58" s="4">
        <f>IF(G58&gt;=q.x!$K$8,H58/VLOOKUP(q.x!$K$8-1,$G$11:$I$126,2),0)</f>
        <v>0</v>
      </c>
      <c r="M58" s="4">
        <f>IF(G58&gt;=q.x!$K$8,I58/VLOOKUP(q.x!$K$8-1,$G$11:$I$126,3),0)</f>
        <v>0</v>
      </c>
    </row>
    <row r="59" spans="4:13" x14ac:dyDescent="0.25">
      <c r="D59" s="2">
        <f t="shared" si="1"/>
        <v>53</v>
      </c>
      <c r="E59" s="7">
        <f>q.x!E59/gamma</f>
        <v>2.1570000000000001E-3</v>
      </c>
      <c r="F59" s="7">
        <f>q.x!F59/gamma</f>
        <v>1.3158E-3</v>
      </c>
      <c r="G59">
        <f t="shared" si="0"/>
        <v>53</v>
      </c>
      <c r="H59" s="4">
        <f t="shared" si="2"/>
        <v>0.97531240130933183</v>
      </c>
      <c r="I59" s="4">
        <f t="shared" si="3"/>
        <v>0.98759431726126201</v>
      </c>
      <c r="K59" s="6">
        <f>(1+rf)^(q.x!$K$8-1-D59)</f>
        <v>1.243374308394652</v>
      </c>
      <c r="L59" s="4">
        <f>IF(G59&gt;=q.x!$K$8,H59/VLOOKUP(q.x!$K$8-1,$G$11:$I$126,2),0)</f>
        <v>0</v>
      </c>
      <c r="M59" s="4">
        <f>IF(G59&gt;=q.x!$K$8,I59/VLOOKUP(q.x!$K$8-1,$G$11:$I$126,3),0)</f>
        <v>0</v>
      </c>
    </row>
    <row r="60" spans="4:13" x14ac:dyDescent="0.25">
      <c r="D60" s="2">
        <f t="shared" si="1"/>
        <v>54</v>
      </c>
      <c r="E60" s="7">
        <f>q.x!E60/gamma</f>
        <v>2.1857999999999999E-3</v>
      </c>
      <c r="F60" s="7">
        <f>q.x!F60/gamma</f>
        <v>1.5191999999999998E-3</v>
      </c>
      <c r="G60">
        <f t="shared" si="0"/>
        <v>54</v>
      </c>
      <c r="H60" s="4">
        <f t="shared" si="2"/>
        <v>0.97318056346254989</v>
      </c>
      <c r="I60" s="4">
        <f t="shared" si="3"/>
        <v>0.98609396397447868</v>
      </c>
      <c r="K60" s="6">
        <f>(1+rf)^(q.x!$K$8-1-D60)</f>
        <v>1.2189944199947571</v>
      </c>
      <c r="L60" s="4">
        <f>IF(G60&gt;=q.x!$K$8,H60/VLOOKUP(q.x!$K$8-1,$G$11:$I$126,2),0)</f>
        <v>0</v>
      </c>
      <c r="M60" s="4">
        <f>IF(G60&gt;=q.x!$K$8,I60/VLOOKUP(q.x!$K$8-1,$G$11:$I$126,3),0)</f>
        <v>0</v>
      </c>
    </row>
    <row r="61" spans="4:13" x14ac:dyDescent="0.25">
      <c r="D61" s="2">
        <f t="shared" si="1"/>
        <v>55</v>
      </c>
      <c r="E61" s="7">
        <f>q.x!E61/gamma</f>
        <v>2.2788000000000001E-3</v>
      </c>
      <c r="F61" s="7">
        <f>q.x!F61/gamma</f>
        <v>1.761E-3</v>
      </c>
      <c r="G61">
        <f t="shared" si="0"/>
        <v>55</v>
      </c>
      <c r="H61" s="4">
        <f t="shared" si="2"/>
        <v>0.97096287959453143</v>
      </c>
      <c r="I61" s="4">
        <f t="shared" si="3"/>
        <v>0.98435745250391959</v>
      </c>
      <c r="K61" s="6">
        <f>(1+rf)^(q.x!$K$8-1-D61)</f>
        <v>1.1950925686223108</v>
      </c>
      <c r="L61" s="4">
        <f>IF(G61&gt;=q.x!$K$8,H61/VLOOKUP(q.x!$K$8-1,$G$11:$I$126,2),0)</f>
        <v>0</v>
      </c>
      <c r="M61" s="4">
        <f>IF(G61&gt;=q.x!$K$8,I61/VLOOKUP(q.x!$K$8-1,$G$11:$I$126,3),0)</f>
        <v>0</v>
      </c>
    </row>
    <row r="62" spans="4:13" x14ac:dyDescent="0.25">
      <c r="D62" s="2">
        <f t="shared" si="1"/>
        <v>56</v>
      </c>
      <c r="E62" s="7">
        <f>q.x!E62/gamma</f>
        <v>2.4198000000000002E-3</v>
      </c>
      <c r="F62" s="7">
        <f>q.x!F62/gamma</f>
        <v>2.0507999999999998E-3</v>
      </c>
      <c r="G62">
        <f t="shared" si="0"/>
        <v>56</v>
      </c>
      <c r="H62" s="4">
        <f t="shared" si="2"/>
        <v>0.96861334361848861</v>
      </c>
      <c r="I62" s="4">
        <f t="shared" si="3"/>
        <v>0.98233873224032453</v>
      </c>
      <c r="K62" s="6">
        <f>(1+rf)^(q.x!$K$8-1-D62)</f>
        <v>1.1716593810022655</v>
      </c>
      <c r="L62" s="4">
        <f>IF(G62&gt;=q.x!$K$8,H62/VLOOKUP(q.x!$K$8-1,$G$11:$I$126,2),0)</f>
        <v>0</v>
      </c>
      <c r="M62" s="4">
        <f>IF(G62&gt;=q.x!$K$8,I62/VLOOKUP(q.x!$K$8-1,$G$11:$I$126,3),0)</f>
        <v>0</v>
      </c>
    </row>
    <row r="63" spans="4:13" x14ac:dyDescent="0.25">
      <c r="D63" s="2">
        <f t="shared" si="1"/>
        <v>57</v>
      </c>
      <c r="E63" s="7">
        <f>q.x!E63/gamma</f>
        <v>2.6063999999999996E-3</v>
      </c>
      <c r="F63" s="7">
        <f>q.x!F63/gamma</f>
        <v>2.3447999999999997E-3</v>
      </c>
      <c r="G63">
        <f t="shared" si="0"/>
        <v>57</v>
      </c>
      <c r="H63" s="4">
        <f t="shared" si="2"/>
        <v>0.9660887497996814</v>
      </c>
      <c r="I63" s="4">
        <f t="shared" si="3"/>
        <v>0.9800353443809674</v>
      </c>
      <c r="K63" s="6">
        <f>(1+rf)^(q.x!$K$8-1-D63)</f>
        <v>1.1486856676492798</v>
      </c>
      <c r="L63" s="4">
        <f>IF(G63&gt;=q.x!$K$8,H63/VLOOKUP(q.x!$K$8-1,$G$11:$I$126,2),0)</f>
        <v>0</v>
      </c>
      <c r="M63" s="4">
        <f>IF(G63&gt;=q.x!$K$8,I63/VLOOKUP(q.x!$K$8-1,$G$11:$I$126,3),0)</f>
        <v>0</v>
      </c>
    </row>
    <row r="64" spans="4:13" x14ac:dyDescent="0.25">
      <c r="D64" s="2">
        <f t="shared" si="1"/>
        <v>58</v>
      </c>
      <c r="E64" s="7">
        <f>q.x!E64/gamma</f>
        <v>2.8547999999999998E-3</v>
      </c>
      <c r="F64" s="7">
        <f>q.x!F64/gamma</f>
        <v>2.6310000000000001E-3</v>
      </c>
      <c r="G64">
        <f t="shared" si="0"/>
        <v>58</v>
      </c>
      <c r="H64" s="4">
        <f t="shared" si="2"/>
        <v>0.96333075963675319</v>
      </c>
      <c r="I64" s="4">
        <f t="shared" si="3"/>
        <v>0.97745687138990101</v>
      </c>
      <c r="K64" s="6">
        <f>(1+rf)^(q.x!$K$8-1-D64)</f>
        <v>1.1261624192640001</v>
      </c>
      <c r="L64" s="4">
        <f>IF(G64&gt;=q.x!$K$8,H64/VLOOKUP(q.x!$K$8-1,$G$11:$I$126,2),0)</f>
        <v>0</v>
      </c>
      <c r="M64" s="4">
        <f>IF(G64&gt;=q.x!$K$8,I64/VLOOKUP(q.x!$K$8-1,$G$11:$I$126,3),0)</f>
        <v>0</v>
      </c>
    </row>
    <row r="65" spans="4:13" x14ac:dyDescent="0.25">
      <c r="D65" s="2">
        <f t="shared" si="1"/>
        <v>59</v>
      </c>
      <c r="E65" s="7">
        <f>q.x!E65/gamma</f>
        <v>3.0990000000000002E-3</v>
      </c>
      <c r="F65" s="7">
        <f>q.x!F65/gamma</f>
        <v>2.9574000000000002E-3</v>
      </c>
      <c r="G65">
        <f t="shared" si="0"/>
        <v>59</v>
      </c>
      <c r="H65" s="4">
        <f t="shared" si="2"/>
        <v>0.96034539761263893</v>
      </c>
      <c r="I65" s="4">
        <f t="shared" si="3"/>
        <v>0.97456614043845247</v>
      </c>
      <c r="K65" s="6">
        <f>(1+rf)^(q.x!$K$8-1-D65)</f>
        <v>1.1040808032</v>
      </c>
      <c r="L65" s="4">
        <f>IF(G65&gt;=q.x!$K$8,H65/VLOOKUP(q.x!$K$8-1,$G$11:$I$126,2),0)</f>
        <v>0</v>
      </c>
      <c r="M65" s="4">
        <f>IF(G65&gt;=q.x!$K$8,I65/VLOOKUP(q.x!$K$8-1,$G$11:$I$126,3),0)</f>
        <v>0</v>
      </c>
    </row>
    <row r="66" spans="4:13" x14ac:dyDescent="0.25">
      <c r="D66" s="2">
        <f t="shared" si="1"/>
        <v>60</v>
      </c>
      <c r="E66" s="7">
        <f>q.x!E66/gamma</f>
        <v>3.3935999999999997E-3</v>
      </c>
      <c r="F66" s="7">
        <f>q.x!F66/gamma</f>
        <v>3.3150000000000002E-3</v>
      </c>
      <c r="G66">
        <f t="shared" si="0"/>
        <v>60</v>
      </c>
      <c r="H66" s="4">
        <f t="shared" si="2"/>
        <v>0.95708636947130066</v>
      </c>
      <c r="I66" s="4">
        <f t="shared" si="3"/>
        <v>0.97133545368289909</v>
      </c>
      <c r="K66" s="6">
        <f>(1+rf)^(q.x!$K$8-1-D66)</f>
        <v>1.08243216</v>
      </c>
      <c r="L66" s="4">
        <f>IF(G66&gt;=q.x!$K$8,H66/VLOOKUP(q.x!$K$8-1,$G$11:$I$126,2),0)</f>
        <v>0</v>
      </c>
      <c r="M66" s="4">
        <f>IF(G66&gt;=q.x!$K$8,I66/VLOOKUP(q.x!$K$8-1,$G$11:$I$126,3),0)</f>
        <v>0</v>
      </c>
    </row>
    <row r="67" spans="4:13" x14ac:dyDescent="0.25">
      <c r="D67" s="2">
        <f t="shared" si="1"/>
        <v>61</v>
      </c>
      <c r="E67" s="7">
        <f>q.x!E67/gamma</f>
        <v>3.8147999999999997E-3</v>
      </c>
      <c r="F67" s="7">
        <f>q.x!F67/gamma</f>
        <v>3.6995999999999995E-3</v>
      </c>
      <c r="G67">
        <f t="shared" si="0"/>
        <v>61</v>
      </c>
      <c r="H67" s="4">
        <f t="shared" si="2"/>
        <v>0.95343527638904157</v>
      </c>
      <c r="I67" s="4">
        <f t="shared" si="3"/>
        <v>0.96774190103845381</v>
      </c>
      <c r="K67" s="6">
        <f>(1+rf)^(q.x!$K$8-1-D67)</f>
        <v>1.0612079999999999</v>
      </c>
      <c r="L67" s="4">
        <f>IF(G67&gt;=q.x!$K$8,H67/VLOOKUP(q.x!$K$8-1,$G$11:$I$126,2),0)</f>
        <v>0</v>
      </c>
      <c r="M67" s="4">
        <f>IF(G67&gt;=q.x!$K$8,I67/VLOOKUP(q.x!$K$8-1,$G$11:$I$126,3),0)</f>
        <v>0</v>
      </c>
    </row>
    <row r="68" spans="4:13" x14ac:dyDescent="0.25">
      <c r="D68" s="2">
        <f t="shared" si="1"/>
        <v>62</v>
      </c>
      <c r="E68" s="7">
        <f>q.x!E68/gamma</f>
        <v>4.2023999999999994E-3</v>
      </c>
      <c r="F68" s="7">
        <f>q.x!F68/gamma</f>
        <v>4.1111999999999998E-3</v>
      </c>
      <c r="G68">
        <f t="shared" si="0"/>
        <v>62</v>
      </c>
      <c r="H68" s="4">
        <f t="shared" si="2"/>
        <v>0.94942855998354425</v>
      </c>
      <c r="I68" s="4">
        <f t="shared" si="3"/>
        <v>0.96376332053490454</v>
      </c>
      <c r="K68" s="6">
        <f>(1+rf)^(q.x!$K$8-1-D68)</f>
        <v>1.0404</v>
      </c>
      <c r="L68" s="4">
        <f>IF(G68&gt;=q.x!$K$8,H68/VLOOKUP(q.x!$K$8-1,$G$11:$I$126,2),0)</f>
        <v>0</v>
      </c>
      <c r="M68" s="4">
        <f>IF(G68&gt;=q.x!$K$8,I68/VLOOKUP(q.x!$K$8-1,$G$11:$I$126,3),0)</f>
        <v>0</v>
      </c>
    </row>
    <row r="69" spans="4:13" x14ac:dyDescent="0.25">
      <c r="D69" s="2">
        <f t="shared" si="1"/>
        <v>63</v>
      </c>
      <c r="E69" s="7">
        <f>q.x!E69/gamma</f>
        <v>4.7507999999999995E-3</v>
      </c>
      <c r="F69" s="7">
        <f>q.x!F69/gamma</f>
        <v>4.5491999999999998E-3</v>
      </c>
      <c r="G69">
        <f t="shared" si="0"/>
        <v>63</v>
      </c>
      <c r="H69" s="4">
        <f t="shared" si="2"/>
        <v>0.94491801478077442</v>
      </c>
      <c r="I69" s="4">
        <f t="shared" si="3"/>
        <v>0.95937896843712711</v>
      </c>
      <c r="K69" s="6">
        <f>(1+rf)^(q.x!$K$8-1-D69)</f>
        <v>1.02</v>
      </c>
      <c r="L69" s="4">
        <f>IF(G69&gt;=q.x!$K$8,H69/VLOOKUP(q.x!$K$8-1,$G$11:$I$126,2),0)</f>
        <v>0</v>
      </c>
      <c r="M69" s="4">
        <f>IF(G69&gt;=q.x!$K$8,I69/VLOOKUP(q.x!$K$8-1,$G$11:$I$126,3),0)</f>
        <v>0</v>
      </c>
    </row>
    <row r="70" spans="4:13" x14ac:dyDescent="0.25">
      <c r="D70" s="2">
        <f t="shared" si="1"/>
        <v>64</v>
      </c>
      <c r="E70" s="7">
        <f>q.x!E70/gamma</f>
        <v>5.2565999999999993E-3</v>
      </c>
      <c r="F70" s="7">
        <f>q.x!F70/gamma</f>
        <v>5.0231999999999994E-3</v>
      </c>
      <c r="G70">
        <f t="shared" si="0"/>
        <v>64</v>
      </c>
      <c r="H70" s="4">
        <f t="shared" si="2"/>
        <v>0.93995095874427781</v>
      </c>
      <c r="I70" s="4">
        <f t="shared" si="3"/>
        <v>0.95455981600287376</v>
      </c>
      <c r="K70" s="6">
        <f>(1+rf)^(q.x!$K$8-1-D70)</f>
        <v>1</v>
      </c>
      <c r="L70" s="4">
        <f>IF(G70&gt;=q.x!$K$8,H70/VLOOKUP(q.x!$K$8-1,$G$11:$I$126,2),0)</f>
        <v>0</v>
      </c>
      <c r="M70" s="4">
        <f>IF(G70&gt;=q.x!$K$8,I70/VLOOKUP(q.x!$K$8-1,$G$11:$I$126,3),0)</f>
        <v>0</v>
      </c>
    </row>
    <row r="71" spans="4:13" x14ac:dyDescent="0.25">
      <c r="D71" s="2">
        <f t="shared" si="1"/>
        <v>65</v>
      </c>
      <c r="E71" s="7">
        <f>q.x!E71/gamma</f>
        <v>5.8217999999999994E-3</v>
      </c>
      <c r="F71" s="7">
        <f>q.x!F71/gamma</f>
        <v>5.5409999999999999E-3</v>
      </c>
      <c r="G71">
        <f t="shared" si="0"/>
        <v>65</v>
      </c>
      <c r="H71" s="4">
        <f t="shared" si="2"/>
        <v>0.93447875225266042</v>
      </c>
      <c r="I71" s="4">
        <f t="shared" si="3"/>
        <v>0.94927060006240183</v>
      </c>
      <c r="K71" s="6">
        <f>(1+rf)^(q.x!$K$8-1-D71)</f>
        <v>0.98039215686274506</v>
      </c>
      <c r="L71" s="4">
        <f>IF(G71&gt;=q.x!$K$8,H71/VLOOKUP(q.x!$K$8-1,$G$11:$I$126,2),0)</f>
        <v>0.99417820000000001</v>
      </c>
      <c r="M71" s="4">
        <f>IF(G71&gt;=q.x!$K$8,I71/VLOOKUP(q.x!$K$8-1,$G$11:$I$126,3),0)</f>
        <v>0.99445899999999998</v>
      </c>
    </row>
    <row r="72" spans="4:13" x14ac:dyDescent="0.25">
      <c r="D72" s="2">
        <f t="shared" si="1"/>
        <v>66</v>
      </c>
      <c r="E72" s="7">
        <f>q.x!E72/gamma</f>
        <v>6.6023999999999996E-3</v>
      </c>
      <c r="F72" s="7">
        <f>q.x!F72/gamma</f>
        <v>6.1019999999999998E-3</v>
      </c>
      <c r="G72">
        <f t="shared" si="0"/>
        <v>66</v>
      </c>
      <c r="H72" s="4">
        <f t="shared" si="2"/>
        <v>0.92830894973878741</v>
      </c>
      <c r="I72" s="4">
        <f t="shared" si="3"/>
        <v>0.94347815086082099</v>
      </c>
      <c r="K72" s="6">
        <f>(1+rf)^(q.x!$K$8-1-D72)</f>
        <v>0.96116878123798544</v>
      </c>
      <c r="L72" s="4">
        <f>IF(G72&gt;=q.x!$K$8,H72/VLOOKUP(q.x!$K$8-1,$G$11:$I$126,2),0)</f>
        <v>0.98761423785232005</v>
      </c>
      <c r="M72" s="4">
        <f>IF(G72&gt;=q.x!$K$8,I72/VLOOKUP(q.x!$K$8-1,$G$11:$I$126,3),0)</f>
        <v>0.9883908111819999</v>
      </c>
    </row>
    <row r="73" spans="4:13" x14ac:dyDescent="0.25">
      <c r="D73" s="2">
        <f t="shared" si="1"/>
        <v>67</v>
      </c>
      <c r="E73" s="7">
        <f>q.x!E73/gamma</f>
        <v>7.3092000000000001E-3</v>
      </c>
      <c r="F73" s="7">
        <f>q.x!F73/gamma</f>
        <v>6.7049999999999992E-3</v>
      </c>
      <c r="G73">
        <f t="shared" si="0"/>
        <v>67</v>
      </c>
      <c r="H73" s="4">
        <f t="shared" si="2"/>
        <v>0.92152375396335662</v>
      </c>
      <c r="I73" s="4">
        <f t="shared" si="3"/>
        <v>0.93715212985929919</v>
      </c>
      <c r="K73" s="6">
        <f>(1+rf)^(q.x!$K$8-1-D73)</f>
        <v>0.94232233454704462</v>
      </c>
      <c r="L73" s="4">
        <f>IF(G73&gt;=q.x!$K$8,H73/VLOOKUP(q.x!$K$8-1,$G$11:$I$126,2),0)</f>
        <v>0.98039556786500981</v>
      </c>
      <c r="M73" s="4">
        <f>IF(G73&gt;=q.x!$K$8,I73/VLOOKUP(q.x!$K$8-1,$G$11:$I$126,3),0)</f>
        <v>0.98176365079302463</v>
      </c>
    </row>
    <row r="74" spans="4:13" x14ac:dyDescent="0.25">
      <c r="D74" s="2">
        <f t="shared" si="1"/>
        <v>68</v>
      </c>
      <c r="E74" s="7">
        <f>q.x!E74/gamma</f>
        <v>7.8960000000000002E-3</v>
      </c>
      <c r="F74" s="7">
        <f>q.x!F74/gamma</f>
        <v>7.3626000000000004E-3</v>
      </c>
      <c r="G74">
        <f t="shared" si="0"/>
        <v>68</v>
      </c>
      <c r="H74" s="4">
        <f t="shared" si="2"/>
        <v>0.91424740240206193</v>
      </c>
      <c r="I74" s="4">
        <f t="shared" si="3"/>
        <v>0.93025225358799712</v>
      </c>
      <c r="K74" s="6">
        <f>(1+rf)^(q.x!$K$8-1-D74)</f>
        <v>0.9238454260265142</v>
      </c>
      <c r="L74" s="4">
        <f>IF(G74&gt;=q.x!$K$8,H74/VLOOKUP(q.x!$K$8-1,$G$11:$I$126,2),0)</f>
        <v>0.97265436446114761</v>
      </c>
      <c r="M74" s="4">
        <f>IF(G74&gt;=q.x!$K$8,I74/VLOOKUP(q.x!$K$8-1,$G$11:$I$126,3),0)</f>
        <v>0.97453531773769586</v>
      </c>
    </row>
    <row r="75" spans="4:13" x14ac:dyDescent="0.25">
      <c r="D75" s="2">
        <f t="shared" si="1"/>
        <v>69</v>
      </c>
      <c r="E75" s="7">
        <f>q.x!E75/gamma</f>
        <v>8.7221999999999994E-3</v>
      </c>
      <c r="F75" s="7">
        <f>q.x!F75/gamma</f>
        <v>8.1017999999999993E-3</v>
      </c>
      <c r="G75">
        <f t="shared" si="0"/>
        <v>69</v>
      </c>
      <c r="H75" s="4">
        <f t="shared" si="2"/>
        <v>0.90627315370883066</v>
      </c>
      <c r="I75" s="4">
        <f t="shared" si="3"/>
        <v>0.92271553587987787</v>
      </c>
      <c r="K75" s="6">
        <f>(1+rf)^(q.x!$K$8-1-D75)</f>
        <v>0.90573080982991594</v>
      </c>
      <c r="L75" s="4">
        <f>IF(G75&gt;=q.x!$K$8,H75/VLOOKUP(q.x!$K$8-1,$G$11:$I$126,2),0)</f>
        <v>0.96417067856344463</v>
      </c>
      <c r="M75" s="4">
        <f>IF(G75&gt;=q.x!$K$8,I75/VLOOKUP(q.x!$K$8-1,$G$11:$I$126,3),0)</f>
        <v>0.96663982750044863</v>
      </c>
    </row>
    <row r="76" spans="4:13" x14ac:dyDescent="0.25">
      <c r="D76" s="2">
        <f t="shared" si="1"/>
        <v>70</v>
      </c>
      <c r="E76" s="7">
        <f>q.x!E76/gamma</f>
        <v>9.4115999999999991E-3</v>
      </c>
      <c r="F76" s="7">
        <f>q.x!F76/gamma</f>
        <v>8.9514E-3</v>
      </c>
      <c r="G76">
        <f t="shared" ref="G76:G126" si="4">D76</f>
        <v>70</v>
      </c>
      <c r="H76" s="4">
        <f t="shared" si="2"/>
        <v>0.89774367329538463</v>
      </c>
      <c r="I76" s="4">
        <f t="shared" si="3"/>
        <v>0.9144559400320027</v>
      </c>
      <c r="K76" s="6">
        <f>(1+rf)^(q.x!$K$8-1-D76)</f>
        <v>0.88797138218619198</v>
      </c>
      <c r="L76" s="4">
        <f>IF(G76&gt;=q.x!$K$8,H76/VLOOKUP(q.x!$K$8-1,$G$11:$I$126,2),0)</f>
        <v>0.95509628980507688</v>
      </c>
      <c r="M76" s="4">
        <f>IF(G76&gt;=q.x!$K$8,I76/VLOOKUP(q.x!$K$8-1,$G$11:$I$126,3),0)</f>
        <v>0.95798704774856103</v>
      </c>
    </row>
    <row r="77" spans="4:13" x14ac:dyDescent="0.25">
      <c r="D77" s="2">
        <f t="shared" ref="D77:D126" si="5">D76+1</f>
        <v>71</v>
      </c>
      <c r="E77" s="7">
        <f>q.x!E77/gamma</f>
        <v>1.04136E-2</v>
      </c>
      <c r="F77" s="7">
        <f>q.x!F77/gamma</f>
        <v>9.7061999999999999E-3</v>
      </c>
      <c r="G77">
        <f t="shared" si="4"/>
        <v>71</v>
      </c>
      <c r="H77" s="4">
        <f t="shared" ref="H77:H126" si="6">H76*(1-E77)</f>
        <v>0.8883949297791558</v>
      </c>
      <c r="I77" s="4">
        <f t="shared" ref="I77:I126" si="7">I76*(1-F77)</f>
        <v>0.90558004778686407</v>
      </c>
      <c r="K77" s="6">
        <f>(1+rf)^(q.x!$K$8-1-D77)</f>
        <v>0.87056017861391388</v>
      </c>
      <c r="L77" s="4">
        <f>IF(G77&gt;=q.x!$K$8,H77/VLOOKUP(q.x!$K$8-1,$G$11:$I$126,2),0)</f>
        <v>0.94515029908156267</v>
      </c>
      <c r="M77" s="4">
        <f>IF(G77&gt;=q.x!$K$8,I77/VLOOKUP(q.x!$K$8-1,$G$11:$I$126,3),0)</f>
        <v>0.94868863386570401</v>
      </c>
    </row>
    <row r="78" spans="4:13" x14ac:dyDescent="0.25">
      <c r="D78" s="2">
        <f t="shared" si="5"/>
        <v>72</v>
      </c>
      <c r="E78" s="7">
        <f>q.x!E78/gamma</f>
        <v>1.1562599999999999E-2</v>
      </c>
      <c r="F78" s="7">
        <f>q.x!F78/gamma</f>
        <v>1.0796399999999999E-2</v>
      </c>
      <c r="G78">
        <f t="shared" si="4"/>
        <v>72</v>
      </c>
      <c r="H78" s="4">
        <f t="shared" si="6"/>
        <v>0.87812277456409138</v>
      </c>
      <c r="I78" s="4">
        <f t="shared" si="7"/>
        <v>0.8958030433589379</v>
      </c>
      <c r="K78" s="6">
        <f>(1+rf)^(q.x!$K$8-1-D78)</f>
        <v>0.85349037119011162</v>
      </c>
      <c r="L78" s="4">
        <f>IF(G78&gt;=q.x!$K$8,H78/VLOOKUP(q.x!$K$8-1,$G$11:$I$126,2),0)</f>
        <v>0.93422190423340234</v>
      </c>
      <c r="M78" s="4">
        <f>IF(G78&gt;=q.x!$K$8,I78/VLOOKUP(q.x!$K$8-1,$G$11:$I$126,3),0)</f>
        <v>0.93844621189903621</v>
      </c>
    </row>
    <row r="79" spans="4:13" x14ac:dyDescent="0.25">
      <c r="D79" s="2">
        <f t="shared" si="5"/>
        <v>73</v>
      </c>
      <c r="E79" s="7">
        <f>q.x!E79/gamma</f>
        <v>1.2879E-2</v>
      </c>
      <c r="F79" s="7">
        <f>q.x!F79/gamma</f>
        <v>1.17258E-2</v>
      </c>
      <c r="G79">
        <f t="shared" si="4"/>
        <v>73</v>
      </c>
      <c r="H79" s="4">
        <f t="shared" si="6"/>
        <v>0.8668134313504805</v>
      </c>
      <c r="I79" s="4">
        <f t="shared" si="7"/>
        <v>0.88529903603311966</v>
      </c>
      <c r="K79" s="6">
        <f>(1+rf)^(q.x!$K$8-1-D79)</f>
        <v>0.83675526587265847</v>
      </c>
      <c r="L79" s="4">
        <f>IF(G79&gt;=q.x!$K$8,H79/VLOOKUP(q.x!$K$8-1,$G$11:$I$126,2),0)</f>
        <v>0.92219006032878037</v>
      </c>
      <c r="M79" s="4">
        <f>IF(G79&gt;=q.x!$K$8,I79/VLOOKUP(q.x!$K$8-1,$G$11:$I$126,3),0)</f>
        <v>0.92744217930755046</v>
      </c>
    </row>
    <row r="80" spans="4:13" x14ac:dyDescent="0.25">
      <c r="D80" s="2">
        <f t="shared" si="5"/>
        <v>74</v>
      </c>
      <c r="E80" s="7">
        <f>q.x!E80/gamma</f>
        <v>1.4367599999999998E-2</v>
      </c>
      <c r="F80" s="7">
        <f>q.x!F80/gamma</f>
        <v>1.2995999999999999E-2</v>
      </c>
      <c r="G80">
        <f t="shared" si="4"/>
        <v>74</v>
      </c>
      <c r="H80" s="4">
        <f t="shared" si="6"/>
        <v>0.85435940269420929</v>
      </c>
      <c r="I80" s="4">
        <f t="shared" si="7"/>
        <v>0.87379368976083327</v>
      </c>
      <c r="K80" s="6">
        <f>(1+rf)^(q.x!$K$8-1-D80)</f>
        <v>0.82034829987515534</v>
      </c>
      <c r="L80" s="4">
        <f>IF(G80&gt;=q.x!$K$8,H80/VLOOKUP(q.x!$K$8-1,$G$11:$I$126,2),0)</f>
        <v>0.90894040241800056</v>
      </c>
      <c r="M80" s="4">
        <f>IF(G80&gt;=q.x!$K$8,I80/VLOOKUP(q.x!$K$8-1,$G$11:$I$126,3),0)</f>
        <v>0.91538914074526956</v>
      </c>
    </row>
    <row r="81" spans="4:13" x14ac:dyDescent="0.25">
      <c r="D81" s="2">
        <f t="shared" si="5"/>
        <v>75</v>
      </c>
      <c r="E81" s="7">
        <f>q.x!E81/gamma</f>
        <v>1.6413599999999997E-2</v>
      </c>
      <c r="F81" s="7">
        <f>q.x!F81/gamma</f>
        <v>1.4019E-2</v>
      </c>
      <c r="G81">
        <f t="shared" si="4"/>
        <v>75</v>
      </c>
      <c r="H81" s="4">
        <f t="shared" si="6"/>
        <v>0.84033628920214765</v>
      </c>
      <c r="I81" s="4">
        <f t="shared" si="7"/>
        <v>0.86154397602407617</v>
      </c>
      <c r="K81" s="6">
        <f>(1+rf)^(q.x!$K$8-1-D81)</f>
        <v>0.80426303909328967</v>
      </c>
      <c r="L81" s="4">
        <f>IF(G81&gt;=q.x!$K$8,H81/VLOOKUP(q.x!$K$8-1,$G$11:$I$126,2),0)</f>
        <v>0.89402141822887249</v>
      </c>
      <c r="M81" s="4">
        <f>IF(G81&gt;=q.x!$K$8,I81/VLOOKUP(q.x!$K$8-1,$G$11:$I$126,3),0)</f>
        <v>0.90255630038116175</v>
      </c>
    </row>
    <row r="82" spans="4:13" x14ac:dyDescent="0.25">
      <c r="D82" s="2">
        <f t="shared" si="5"/>
        <v>76</v>
      </c>
      <c r="E82" s="7">
        <f>q.x!E82/gamma</f>
        <v>1.8293999999999998E-2</v>
      </c>
      <c r="F82" s="7">
        <f>q.x!F82/gamma</f>
        <v>1.5445799999999999E-2</v>
      </c>
      <c r="G82">
        <f t="shared" si="4"/>
        <v>76</v>
      </c>
      <c r="H82" s="4">
        <f t="shared" si="6"/>
        <v>0.82496317712748357</v>
      </c>
      <c r="I82" s="4">
        <f t="shared" si="7"/>
        <v>0.84823674007920358</v>
      </c>
      <c r="K82" s="6">
        <f>(1+rf)^(q.x!$K$8-1-D82)</f>
        <v>0.78849317558165644</v>
      </c>
      <c r="L82" s="4">
        <f>IF(G82&gt;=q.x!$K$8,H82/VLOOKUP(q.x!$K$8-1,$G$11:$I$126,2),0)</f>
        <v>0.87766619040379346</v>
      </c>
      <c r="M82" s="4">
        <f>IF(G82&gt;=q.x!$K$8,I82/VLOOKUP(q.x!$K$8-1,$G$11:$I$126,3),0)</f>
        <v>0.88861559627673448</v>
      </c>
    </row>
    <row r="83" spans="4:13" x14ac:dyDescent="0.25">
      <c r="D83" s="2">
        <f t="shared" si="5"/>
        <v>77</v>
      </c>
      <c r="E83" s="7">
        <f>q.x!E83/gamma</f>
        <v>2.0829E-2</v>
      </c>
      <c r="F83" s="7">
        <f>q.x!F83/gamma</f>
        <v>1.7410200000000001E-2</v>
      </c>
      <c r="G83">
        <f t="shared" si="4"/>
        <v>77</v>
      </c>
      <c r="H83" s="4">
        <f t="shared" si="6"/>
        <v>0.8077800191110952</v>
      </c>
      <c r="I83" s="4">
        <f t="shared" si="7"/>
        <v>0.83346876878707654</v>
      </c>
      <c r="K83" s="6">
        <f>(1+rf)^(q.x!$K$8-1-D83)</f>
        <v>0.77303252508005538</v>
      </c>
      <c r="L83" s="4">
        <f>IF(G83&gt;=q.x!$K$8,H83/VLOOKUP(q.x!$K$8-1,$G$11:$I$126,2),0)</f>
        <v>0.85938528132387282</v>
      </c>
      <c r="M83" s="4">
        <f>IF(G83&gt;=q.x!$K$8,I83/VLOOKUP(q.x!$K$8-1,$G$11:$I$126,3),0)</f>
        <v>0.87314462102243717</v>
      </c>
    </row>
    <row r="84" spans="4:13" x14ac:dyDescent="0.25">
      <c r="D84" s="2">
        <f t="shared" si="5"/>
        <v>78</v>
      </c>
      <c r="E84" s="7">
        <f>q.x!E84/gamma</f>
        <v>2.36916E-2</v>
      </c>
      <c r="F84" s="7">
        <f>q.x!F84/gamma</f>
        <v>1.91916E-2</v>
      </c>
      <c r="G84">
        <f t="shared" si="4"/>
        <v>78</v>
      </c>
      <c r="H84" s="4">
        <f t="shared" si="6"/>
        <v>0.78864241801032275</v>
      </c>
      <c r="I84" s="4">
        <f t="shared" si="7"/>
        <v>0.81747316956402249</v>
      </c>
      <c r="K84" s="6">
        <f>(1+rf)^(q.x!$K$8-1-D84)</f>
        <v>0.75787502458828948</v>
      </c>
      <c r="L84" s="4">
        <f>IF(G84&gt;=q.x!$K$8,H84/VLOOKUP(q.x!$K$8-1,$G$11:$I$126,2),0)</f>
        <v>0.83902506899286022</v>
      </c>
      <c r="M84" s="4">
        <f>IF(G84&gt;=q.x!$K$8,I84/VLOOKUP(q.x!$K$8-1,$G$11:$I$126,3),0)</f>
        <v>0.85638757871362292</v>
      </c>
    </row>
    <row r="85" spans="4:13" x14ac:dyDescent="0.25">
      <c r="D85" s="2">
        <f t="shared" si="5"/>
        <v>79</v>
      </c>
      <c r="E85" s="7">
        <f>q.x!E85/gamma</f>
        <v>2.6948999999999997E-2</v>
      </c>
      <c r="F85" s="7">
        <f>q.x!F85/gamma</f>
        <v>2.11884E-2</v>
      </c>
      <c r="G85">
        <f t="shared" si="4"/>
        <v>79</v>
      </c>
      <c r="H85" s="4">
        <f t="shared" si="6"/>
        <v>0.76738929348736251</v>
      </c>
      <c r="I85" s="4">
        <f t="shared" si="7"/>
        <v>0.80015222105803219</v>
      </c>
      <c r="K85" s="6">
        <f>(1+rf)^(q.x!$K$8-1-D85)</f>
        <v>0.74301472998851925</v>
      </c>
      <c r="L85" s="4">
        <f>IF(G85&gt;=q.x!$K$8,H85/VLOOKUP(q.x!$K$8-1,$G$11:$I$126,2),0)</f>
        <v>0.81641418240857155</v>
      </c>
      <c r="M85" s="4">
        <f>IF(G85&gt;=q.x!$K$8,I85/VLOOKUP(q.x!$K$8-1,$G$11:$I$126,3),0)</f>
        <v>0.83824209614080725</v>
      </c>
    </row>
    <row r="86" spans="4:13" x14ac:dyDescent="0.25">
      <c r="D86" s="2">
        <f t="shared" si="5"/>
        <v>80</v>
      </c>
      <c r="E86" s="7">
        <f>q.x!E86/gamma</f>
        <v>3.0649800000000001E-2</v>
      </c>
      <c r="F86" s="7">
        <f>q.x!F86/gamma</f>
        <v>2.3420399999999997E-2</v>
      </c>
      <c r="G86">
        <f t="shared" si="4"/>
        <v>80</v>
      </c>
      <c r="H86" s="4">
        <f t="shared" si="6"/>
        <v>0.74386896511983358</v>
      </c>
      <c r="I86" s="4">
        <f t="shared" si="7"/>
        <v>0.78141233597996462</v>
      </c>
      <c r="K86" s="6">
        <f>(1+rf)^(q.x!$K$8-1-D86)</f>
        <v>0.72844581371423445</v>
      </c>
      <c r="L86" s="4">
        <f>IF(G86&gt;=q.x!$K$8,H86/VLOOKUP(q.x!$K$8-1,$G$11:$I$126,2),0)</f>
        <v>0.79139125100058527</v>
      </c>
      <c r="M86" s="4">
        <f>IF(G86&gt;=q.x!$K$8,I86/VLOOKUP(q.x!$K$8-1,$G$11:$I$126,3),0)</f>
        <v>0.81861013095235102</v>
      </c>
    </row>
    <row r="87" spans="4:13" x14ac:dyDescent="0.25">
      <c r="D87" s="2">
        <f t="shared" si="5"/>
        <v>81</v>
      </c>
      <c r="E87" s="7">
        <f>q.x!E87/gamma</f>
        <v>3.5109599999999998E-2</v>
      </c>
      <c r="F87" s="7">
        <f>q.x!F87/gamma</f>
        <v>2.5922399999999998E-2</v>
      </c>
      <c r="G87">
        <f t="shared" si="4"/>
        <v>81</v>
      </c>
      <c r="H87" s="4">
        <f t="shared" si="6"/>
        <v>0.71775202330206234</v>
      </c>
      <c r="I87" s="4">
        <f t="shared" si="7"/>
        <v>0.76115625284175759</v>
      </c>
      <c r="K87" s="6">
        <f>(1+rf)^(q.x!$K$8-1-D87)</f>
        <v>0.7141625624649357</v>
      </c>
      <c r="L87" s="4">
        <f>IF(G87&gt;=q.x!$K$8,H87/VLOOKUP(q.x!$K$8-1,$G$11:$I$126,2),0)</f>
        <v>0.76360582073445527</v>
      </c>
      <c r="M87" s="4">
        <f>IF(G87&gt;=q.x!$K$8,I87/VLOOKUP(q.x!$K$8-1,$G$11:$I$126,3),0)</f>
        <v>0.79738979169375179</v>
      </c>
    </row>
    <row r="88" spans="4:13" x14ac:dyDescent="0.25">
      <c r="D88" s="2">
        <f t="shared" si="5"/>
        <v>82</v>
      </c>
      <c r="E88" s="7">
        <f>q.x!E88/gamma</f>
        <v>4.0145999999999994E-2</v>
      </c>
      <c r="F88" s="7">
        <f>q.x!F88/gamma</f>
        <v>2.8737599999999999E-2</v>
      </c>
      <c r="G88">
        <f t="shared" si="4"/>
        <v>82</v>
      </c>
      <c r="H88" s="4">
        <f t="shared" si="6"/>
        <v>0.68893715057457772</v>
      </c>
      <c r="I88" s="4">
        <f t="shared" si="7"/>
        <v>0.73928244891009232</v>
      </c>
      <c r="K88" s="6">
        <f>(1+rf)^(q.x!$K$8-1-D88)</f>
        <v>0.7001593749656233</v>
      </c>
      <c r="L88" s="4">
        <f>IF(G88&gt;=q.x!$K$8,H88/VLOOKUP(q.x!$K$8-1,$G$11:$I$126,2),0)</f>
        <v>0.73295010145524975</v>
      </c>
      <c r="M88" s="4">
        <f>IF(G88&gt;=q.x!$K$8,I88/VLOOKUP(q.x!$K$8-1,$G$11:$I$126,3),0)</f>
        <v>0.77447472281597352</v>
      </c>
    </row>
    <row r="89" spans="4:13" x14ac:dyDescent="0.25">
      <c r="D89" s="2">
        <f t="shared" si="5"/>
        <v>83</v>
      </c>
      <c r="E89" s="7">
        <f>q.x!E89/gamma</f>
        <v>4.4750399999999996E-2</v>
      </c>
      <c r="F89" s="7">
        <f>q.x!F89/gamma</f>
        <v>3.1908599999999995E-2</v>
      </c>
      <c r="G89">
        <f t="shared" si="4"/>
        <v>83</v>
      </c>
      <c r="H89" s="4">
        <f t="shared" si="6"/>
        <v>0.65810693751150517</v>
      </c>
      <c r="I89" s="4">
        <f t="shared" si="7"/>
        <v>0.71569298096079981</v>
      </c>
      <c r="K89" s="6">
        <f>(1+rf)^(q.x!$K$8-1-D89)</f>
        <v>0.68643075977021895</v>
      </c>
      <c r="L89" s="4">
        <f>IF(G89&gt;=q.x!$K$8,H89/VLOOKUP(q.x!$K$8-1,$G$11:$I$126,2),0)</f>
        <v>0.70015029123508676</v>
      </c>
      <c r="M89" s="4">
        <f>IF(G89&gt;=q.x!$K$8,I89/VLOOKUP(q.x!$K$8-1,$G$11:$I$126,3),0)</f>
        <v>0.74976231867552778</v>
      </c>
    </row>
    <row r="90" spans="4:13" x14ac:dyDescent="0.25">
      <c r="D90" s="2">
        <f t="shared" si="5"/>
        <v>84</v>
      </c>
      <c r="E90" s="7">
        <f>q.x!E90/gamma</f>
        <v>5.0935799999999996E-2</v>
      </c>
      <c r="F90" s="7">
        <f>q.x!F90/gamma</f>
        <v>3.5487599999999994E-2</v>
      </c>
      <c r="G90">
        <f t="shared" si="4"/>
        <v>84</v>
      </c>
      <c r="H90" s="4">
        <f t="shared" si="6"/>
        <v>0.62458573416380669</v>
      </c>
      <c r="I90" s="4">
        <f t="shared" si="7"/>
        <v>0.6902947547296554</v>
      </c>
      <c r="K90" s="6">
        <f>(1+rf)^(q.x!$K$8-1-D90)</f>
        <v>0.67297133310805779</v>
      </c>
      <c r="L90" s="4">
        <f>IF(G90&gt;=q.x!$K$8,H90/VLOOKUP(q.x!$K$8-1,$G$11:$I$126,2),0)</f>
        <v>0.66448757603079467</v>
      </c>
      <c r="M90" s="4">
        <f>IF(G90&gt;=q.x!$K$8,I90/VLOOKUP(q.x!$K$8-1,$G$11:$I$126,3),0)</f>
        <v>0.72315505341529818</v>
      </c>
    </row>
    <row r="91" spans="4:13" x14ac:dyDescent="0.25">
      <c r="D91" s="2">
        <f t="shared" si="5"/>
        <v>85</v>
      </c>
      <c r="E91" s="7">
        <f>q.x!E91/gamma</f>
        <v>5.6539799999999994E-2</v>
      </c>
      <c r="F91" s="7">
        <f>q.x!F91/gamma</f>
        <v>4.0460999999999997E-2</v>
      </c>
      <c r="G91">
        <f t="shared" si="4"/>
        <v>85</v>
      </c>
      <c r="H91" s="4">
        <f t="shared" si="6"/>
        <v>0.58927178167133187</v>
      </c>
      <c r="I91" s="4">
        <f t="shared" si="7"/>
        <v>0.66236473865853884</v>
      </c>
      <c r="K91" s="6">
        <f>(1+rf)^(q.x!$K$8-1-D91)</f>
        <v>0.65977581677260566</v>
      </c>
      <c r="L91" s="4">
        <f>IF(G91&gt;=q.x!$K$8,H91/VLOOKUP(q.x!$K$8-1,$G$11:$I$126,2),0)</f>
        <v>0.6269175813795288</v>
      </c>
      <c r="M91" s="4">
        <f>IF(G91&gt;=q.x!$K$8,I91/VLOOKUP(q.x!$K$8-1,$G$11:$I$126,3),0)</f>
        <v>0.69389547679906183</v>
      </c>
    </row>
    <row r="92" spans="4:13" x14ac:dyDescent="0.25">
      <c r="D92" s="2">
        <f t="shared" si="5"/>
        <v>86</v>
      </c>
      <c r="E92" s="7">
        <f>q.x!E92/gamma</f>
        <v>6.2686199999999997E-2</v>
      </c>
      <c r="F92" s="7">
        <f>q.x!F92/gamma</f>
        <v>4.6181999999999994E-2</v>
      </c>
      <c r="G92">
        <f t="shared" si="4"/>
        <v>86</v>
      </c>
      <c r="H92" s="4">
        <f t="shared" si="6"/>
        <v>0.55233257291112636</v>
      </c>
      <c r="I92" s="4">
        <f t="shared" si="7"/>
        <v>0.63177541029781026</v>
      </c>
      <c r="K92" s="6">
        <f>(1+rf)^(q.x!$K$8-1-D92)</f>
        <v>0.64683903605157411</v>
      </c>
      <c r="L92" s="4">
        <f>IF(G92&gt;=q.x!$K$8,H92/VLOOKUP(q.x!$K$8-1,$G$11:$I$126,2),0)</f>
        <v>0.58761850048965525</v>
      </c>
      <c r="M92" s="4">
        <f>IF(G92&gt;=q.x!$K$8,I92/VLOOKUP(q.x!$K$8-1,$G$11:$I$126,3),0)</f>
        <v>0.66184999588952764</v>
      </c>
    </row>
    <row r="93" spans="4:13" x14ac:dyDescent="0.25">
      <c r="D93" s="2">
        <f t="shared" si="5"/>
        <v>87</v>
      </c>
      <c r="E93" s="7">
        <f>q.x!E93/gamma</f>
        <v>7.1074799999999994E-2</v>
      </c>
      <c r="F93" s="7">
        <f>q.x!F93/gamma</f>
        <v>5.2711799999999996E-2</v>
      </c>
      <c r="G93">
        <f t="shared" si="4"/>
        <v>87</v>
      </c>
      <c r="H93" s="4">
        <f t="shared" si="6"/>
        <v>0.51307564575798259</v>
      </c>
      <c r="I93" s="4">
        <f t="shared" si="7"/>
        <v>0.59847339122527421</v>
      </c>
      <c r="K93" s="6">
        <f>(1+rf)^(q.x!$K$8-1-D93)</f>
        <v>0.63415591769762181</v>
      </c>
      <c r="L93" s="4">
        <f>IF(G93&gt;=q.x!$K$8,H93/VLOOKUP(q.x!$K$8-1,$G$11:$I$126,2),0)</f>
        <v>0.54585363309105306</v>
      </c>
      <c r="M93" s="4">
        <f>IF(G93&gt;=q.x!$K$8,I93/VLOOKUP(q.x!$K$8-1,$G$11:$I$126,3),0)</f>
        <v>0.62696269127619808</v>
      </c>
    </row>
    <row r="94" spans="4:13" x14ac:dyDescent="0.25">
      <c r="D94" s="2">
        <f t="shared" si="5"/>
        <v>88</v>
      </c>
      <c r="E94" s="7">
        <f>q.x!E94/gamma</f>
        <v>8.0515199999999995E-2</v>
      </c>
      <c r="F94" s="7">
        <f>q.x!F94/gamma</f>
        <v>5.8712399999999998E-2</v>
      </c>
      <c r="G94">
        <f t="shared" si="4"/>
        <v>88</v>
      </c>
      <c r="H94" s="4">
        <f t="shared" si="6"/>
        <v>0.47176525752464948</v>
      </c>
      <c r="I94" s="4">
        <f t="shared" si="7"/>
        <v>0.56333558209029944</v>
      </c>
      <c r="K94" s="6">
        <f>(1+rf)^(q.x!$K$8-1-D94)</f>
        <v>0.62172148793884485</v>
      </c>
      <c r="L94" s="4">
        <f>IF(G94&gt;=q.x!$K$8,H94/VLOOKUP(q.x!$K$8-1,$G$11:$I$126,2),0)</f>
        <v>0.50190411865200035</v>
      </c>
      <c r="M94" s="4">
        <f>IF(G94&gt;=q.x!$K$8,I94/VLOOKUP(q.x!$K$8-1,$G$11:$I$126,3),0)</f>
        <v>0.59015220696091342</v>
      </c>
    </row>
    <row r="95" spans="4:13" x14ac:dyDescent="0.25">
      <c r="D95" s="2">
        <f t="shared" si="5"/>
        <v>89</v>
      </c>
      <c r="E95" s="7">
        <f>q.x!E95/gamma</f>
        <v>8.8978800000000011E-2</v>
      </c>
      <c r="F95" s="7">
        <f>q.x!F95/gamma</f>
        <v>6.6718799999999995E-2</v>
      </c>
      <c r="G95">
        <f t="shared" si="4"/>
        <v>89</v>
      </c>
      <c r="H95" s="4">
        <f t="shared" si="6"/>
        <v>0.42978815102841517</v>
      </c>
      <c r="I95" s="4">
        <f t="shared" si="7"/>
        <v>0.52575050805593315</v>
      </c>
      <c r="K95" s="6">
        <f>(1+rf)^(q.x!$K$8-1-D95)</f>
        <v>0.60953087052827937</v>
      </c>
      <c r="L95" s="4">
        <f>IF(G95&gt;=q.x!$K$8,H95/VLOOKUP(q.x!$K$8-1,$G$11:$I$126,2),0)</f>
        <v>0.45724529245928769</v>
      </c>
      <c r="M95" s="4">
        <f>IF(G95&gt;=q.x!$K$8,I95/VLOOKUP(q.x!$K$8-1,$G$11:$I$126,3),0)</f>
        <v>0.55077795989512968</v>
      </c>
    </row>
    <row r="96" spans="4:13" x14ac:dyDescent="0.25">
      <c r="D96" s="2">
        <f t="shared" si="5"/>
        <v>90</v>
      </c>
      <c r="E96" s="7">
        <f>q.x!E96/gamma</f>
        <v>0.10035419999999999</v>
      </c>
      <c r="F96" s="7">
        <f>q.x!F96/gamma</f>
        <v>7.3733999999999994E-2</v>
      </c>
      <c r="G96">
        <f t="shared" si="4"/>
        <v>90</v>
      </c>
      <c r="H96" s="4">
        <f t="shared" si="6"/>
        <v>0.3866571049624794</v>
      </c>
      <c r="I96" s="4">
        <f t="shared" si="7"/>
        <v>0.48698482009493699</v>
      </c>
      <c r="K96" s="6">
        <f>(1+rf)^(q.x!$K$8-1-D96)</f>
        <v>0.59757928483164635</v>
      </c>
      <c r="L96" s="4">
        <f>IF(G96&gt;=q.x!$K$8,H96/VLOOKUP(q.x!$K$8-1,$G$11:$I$126,2),0)</f>
        <v>0.41135880693076987</v>
      </c>
      <c r="M96" s="4">
        <f>IF(G96&gt;=q.x!$K$8,I96/VLOOKUP(q.x!$K$8-1,$G$11:$I$126,3),0)</f>
        <v>0.51016689780022217</v>
      </c>
    </row>
    <row r="97" spans="4:13" x14ac:dyDescent="0.25">
      <c r="D97" s="2">
        <f t="shared" si="5"/>
        <v>91</v>
      </c>
      <c r="E97" s="7">
        <f>q.x!E97/gamma</f>
        <v>0.10930620000000001</v>
      </c>
      <c r="F97" s="7">
        <f>q.x!F97/gamma</f>
        <v>8.0969400000000011E-2</v>
      </c>
      <c r="G97">
        <f t="shared" si="4"/>
        <v>91</v>
      </c>
      <c r="H97" s="4">
        <f t="shared" si="6"/>
        <v>0.34439308611602965</v>
      </c>
      <c r="I97" s="4">
        <f t="shared" si="7"/>
        <v>0.44755395140274201</v>
      </c>
      <c r="K97" s="6">
        <f>(1+rf)^(q.x!$K$8-1-D97)</f>
        <v>0.58586204395259456</v>
      </c>
      <c r="L97" s="4">
        <f>IF(G97&gt;=q.x!$K$8,H97/VLOOKUP(q.x!$K$8-1,$G$11:$I$126,2),0)</f>
        <v>0.36639473890863378</v>
      </c>
      <c r="M97" s="4">
        <f>IF(G97&gt;=q.x!$K$8,I97/VLOOKUP(q.x!$K$8-1,$G$11:$I$126,3),0)</f>
        <v>0.46885899018547689</v>
      </c>
    </row>
    <row r="98" spans="4:13" x14ac:dyDescent="0.25">
      <c r="D98" s="2">
        <f t="shared" si="5"/>
        <v>92</v>
      </c>
      <c r="E98" s="7">
        <f>q.x!E98/gamma</f>
        <v>0.12128519999999998</v>
      </c>
      <c r="F98" s="7">
        <f>q.x!F98/gamma</f>
        <v>8.8256399999999999E-2</v>
      </c>
      <c r="G98">
        <f t="shared" si="4"/>
        <v>92</v>
      </c>
      <c r="H98" s="4">
        <f t="shared" si="6"/>
        <v>0.30262330178782976</v>
      </c>
      <c r="I98" s="4">
        <f t="shared" si="7"/>
        <v>0.40805445084616104</v>
      </c>
      <c r="K98" s="6">
        <f>(1+rf)^(q.x!$K$8-1-D98)</f>
        <v>0.57437455289470041</v>
      </c>
      <c r="L98" s="4">
        <f>IF(G98&gt;=q.x!$K$8,H98/VLOOKUP(q.x!$K$8-1,$G$11:$I$126,2),0)</f>
        <v>0.32195647972115232</v>
      </c>
      <c r="M98" s="4">
        <f>IF(G98&gt;=q.x!$K$8,I98/VLOOKUP(q.x!$K$8-1,$G$11:$I$126,3),0)</f>
        <v>0.42747918360407133</v>
      </c>
    </row>
    <row r="99" spans="4:13" x14ac:dyDescent="0.25">
      <c r="D99" s="2">
        <f t="shared" si="5"/>
        <v>93</v>
      </c>
      <c r="E99" s="7">
        <f>q.x!E99/gamma</f>
        <v>0.13083600000000001</v>
      </c>
      <c r="F99" s="7">
        <f>q.x!F99/gamma</f>
        <v>9.7657799999999989E-2</v>
      </c>
      <c r="G99">
        <f t="shared" si="4"/>
        <v>93</v>
      </c>
      <c r="H99" s="4">
        <f t="shared" si="6"/>
        <v>0.26302927947511728</v>
      </c>
      <c r="I99" s="4">
        <f t="shared" si="7"/>
        <v>0.36820475089631682</v>
      </c>
      <c r="K99" s="6">
        <f>(1+rf)^(q.x!$K$8-1-D99)</f>
        <v>0.56311230675951029</v>
      </c>
      <c r="L99" s="4">
        <f>IF(G99&gt;=q.x!$K$8,H99/VLOOKUP(q.x!$K$8-1,$G$11:$I$126,2),0)</f>
        <v>0.27983298174035565</v>
      </c>
      <c r="M99" s="4">
        <f>IF(G99&gt;=q.x!$K$8,I99/VLOOKUP(q.x!$K$8-1,$G$11:$I$126,3),0)</f>
        <v>0.38573250698750167</v>
      </c>
    </row>
    <row r="100" spans="4:13" x14ac:dyDescent="0.25">
      <c r="D100" s="2">
        <f t="shared" si="5"/>
        <v>94</v>
      </c>
      <c r="E100" s="7">
        <f>q.x!E100/gamma</f>
        <v>0.14037239999999998</v>
      </c>
      <c r="F100" s="7">
        <f>q.x!F100/gamma</f>
        <v>0.1047438</v>
      </c>
      <c r="G100">
        <f t="shared" si="4"/>
        <v>94</v>
      </c>
      <c r="H100" s="4">
        <f t="shared" si="6"/>
        <v>0.22610722824492435</v>
      </c>
      <c r="I100" s="4">
        <f t="shared" si="7"/>
        <v>0.32963758610938315</v>
      </c>
      <c r="K100" s="6">
        <f>(1+rf)^(q.x!$K$8-1-D100)</f>
        <v>0.55207088897991197</v>
      </c>
      <c r="L100" s="4">
        <f>IF(G100&gt;=q.x!$K$8,H100/VLOOKUP(q.x!$K$8-1,$G$11:$I$126,2),0)</f>
        <v>0.24055215449430578</v>
      </c>
      <c r="M100" s="4">
        <f>IF(G100&gt;=q.x!$K$8,I100/VLOOKUP(q.x!$K$8-1,$G$11:$I$126,3),0)</f>
        <v>0.34532941842210418</v>
      </c>
    </row>
    <row r="101" spans="4:13" x14ac:dyDescent="0.25">
      <c r="D101" s="2">
        <f t="shared" si="5"/>
        <v>95</v>
      </c>
      <c r="E101" s="7">
        <f>q.x!E101/gamma</f>
        <v>0.15327179999999999</v>
      </c>
      <c r="F101" s="7">
        <f>q.x!F101/gamma</f>
        <v>0.1114536</v>
      </c>
      <c r="G101">
        <f t="shared" si="4"/>
        <v>95</v>
      </c>
      <c r="H101" s="4">
        <f t="shared" si="6"/>
        <v>0.19145136637881396</v>
      </c>
      <c r="I101" s="4">
        <f t="shared" si="7"/>
        <v>0.29289829044218241</v>
      </c>
      <c r="K101" s="6">
        <f>(1+rf)^(q.x!$K$8-1-D101)</f>
        <v>0.54124596958814919</v>
      </c>
      <c r="L101" s="4">
        <f>IF(G101&gt;=q.x!$K$8,H101/VLOOKUP(q.x!$K$8-1,$G$11:$I$126,2),0)</f>
        <v>0.20368229278108546</v>
      </c>
      <c r="M101" s="4">
        <f>IF(G101&gt;=q.x!$K$8,I101/VLOOKUP(q.x!$K$8-1,$G$11:$I$126,3),0)</f>
        <v>0.30684121155305433</v>
      </c>
    </row>
    <row r="102" spans="4:13" x14ac:dyDescent="0.25">
      <c r="D102" s="2">
        <f t="shared" si="5"/>
        <v>96</v>
      </c>
      <c r="E102" s="7">
        <f>q.x!E102/gamma</f>
        <v>0.1626774</v>
      </c>
      <c r="F102" s="7">
        <f>q.x!F102/gamma</f>
        <v>0.1176822</v>
      </c>
      <c r="G102">
        <f t="shared" si="4"/>
        <v>96</v>
      </c>
      <c r="H102" s="4">
        <f t="shared" si="6"/>
        <v>0.16030655586986109</v>
      </c>
      <c r="I102" s="4">
        <f t="shared" si="7"/>
        <v>0.25842937524670739</v>
      </c>
      <c r="K102" s="6">
        <f>(1+rf)^(q.x!$K$8-1-D102)</f>
        <v>0.53063330351779314</v>
      </c>
      <c r="L102" s="4">
        <f>IF(G102&gt;=q.x!$K$8,H102/VLOOKUP(q.x!$K$8-1,$G$11:$I$126,2),0)</f>
        <v>0.1705477869654197</v>
      </c>
      <c r="M102" s="4">
        <f>IF(G102&gt;=q.x!$K$8,I102/VLOOKUP(q.x!$K$8-1,$G$11:$I$126,3),0)</f>
        <v>0.27073146272682547</v>
      </c>
    </row>
    <row r="103" spans="4:13" x14ac:dyDescent="0.25">
      <c r="D103" s="2">
        <f t="shared" si="5"/>
        <v>97</v>
      </c>
      <c r="E103" s="7">
        <f>q.x!E103/gamma</f>
        <v>0.17181479999999999</v>
      </c>
      <c r="F103" s="7">
        <f>q.x!F103/gamma</f>
        <v>0.1262064</v>
      </c>
      <c r="G103">
        <f t="shared" si="4"/>
        <v>97</v>
      </c>
      <c r="H103" s="4">
        <f t="shared" si="6"/>
        <v>0.1327635170343921</v>
      </c>
      <c r="I103" s="4">
        <f t="shared" si="7"/>
        <v>0.22581393414257134</v>
      </c>
      <c r="K103" s="6">
        <f>(1+rf)^(q.x!$K$8-1-D103)</f>
        <v>0.52022872893901284</v>
      </c>
      <c r="L103" s="4">
        <f>IF(G103&gt;=q.x!$K$8,H103/VLOOKUP(q.x!$K$8-1,$G$11:$I$126,2),0)</f>
        <v>0.14124515305751353</v>
      </c>
      <c r="M103" s="4">
        <f>IF(G103&gt;=q.x!$K$8,I103/VLOOKUP(q.x!$K$8-1,$G$11:$I$126,3),0)</f>
        <v>0.23656341944933865</v>
      </c>
    </row>
    <row r="104" spans="4:13" x14ac:dyDescent="0.25">
      <c r="D104" s="2">
        <f t="shared" si="5"/>
        <v>98</v>
      </c>
      <c r="E104" s="7">
        <f>q.x!E104/gamma</f>
        <v>0.18487379999999998</v>
      </c>
      <c r="F104" s="7">
        <f>q.x!F104/gamma</f>
        <v>0.13131119999999999</v>
      </c>
      <c r="G104">
        <f t="shared" si="4"/>
        <v>98</v>
      </c>
      <c r="H104" s="4">
        <f t="shared" si="6"/>
        <v>0.10821902113887931</v>
      </c>
      <c r="I104" s="4">
        <f t="shared" si="7"/>
        <v>0.19616203547358932</v>
      </c>
      <c r="K104" s="6">
        <f>(1+rf)^(q.x!$K$8-1-D104)</f>
        <v>0.51002816562648323</v>
      </c>
      <c r="L104" s="4">
        <f>IF(G104&gt;=q.x!$K$8,H104/VLOOKUP(q.x!$K$8-1,$G$11:$I$126,2),0)</f>
        <v>0.11513262488018938</v>
      </c>
      <c r="M104" s="4">
        <f>IF(G104&gt;=q.x!$K$8,I104/VLOOKUP(q.x!$K$8-1,$G$11:$I$126,3),0)</f>
        <v>0.20549999296534263</v>
      </c>
    </row>
    <row r="105" spans="4:13" x14ac:dyDescent="0.25">
      <c r="D105" s="2">
        <f t="shared" si="5"/>
        <v>99</v>
      </c>
      <c r="E105" s="7">
        <f>q.x!E105/gamma</f>
        <v>0.19361700000000001</v>
      </c>
      <c r="F105" s="7">
        <f>q.x!F105/gamma</f>
        <v>0.13567379999999998</v>
      </c>
      <c r="G105">
        <f t="shared" si="4"/>
        <v>99</v>
      </c>
      <c r="H105" s="4">
        <f t="shared" si="6"/>
        <v>8.7265978923032908E-2</v>
      </c>
      <c r="I105" s="4">
        <f t="shared" si="7"/>
        <v>0.16954798670515267</v>
      </c>
      <c r="K105" s="6">
        <f>(1+rf)^(q.x!$K$8-1-D105)</f>
        <v>0.50002761335929735</v>
      </c>
      <c r="L105" s="4">
        <f>IF(G105&gt;=q.x!$K$8,H105/VLOOKUP(q.x!$K$8-1,$G$11:$I$126,2),0)</f>
        <v>9.2840991448761748E-2</v>
      </c>
      <c r="M105" s="4">
        <f>IF(G105&gt;=q.x!$K$8,I105/VLOOKUP(q.x!$K$8-1,$G$11:$I$126,3),0)</f>
        <v>0.17761902801976134</v>
      </c>
    </row>
    <row r="106" spans="4:13" x14ac:dyDescent="0.25">
      <c r="D106" s="2">
        <f t="shared" si="5"/>
        <v>100</v>
      </c>
      <c r="E106" s="7">
        <f>q.x!E106/gamma</f>
        <v>0.20203080000000001</v>
      </c>
      <c r="F106" s="7">
        <f>q.x!F106/gamma</f>
        <v>0.139239</v>
      </c>
      <c r="G106">
        <f t="shared" si="4"/>
        <v>100</v>
      </c>
      <c r="H106" s="4">
        <f t="shared" si="6"/>
        <v>6.9635563388429439E-2</v>
      </c>
      <c r="I106" s="4">
        <f t="shared" si="7"/>
        <v>0.14594029458431393</v>
      </c>
      <c r="K106" s="6">
        <f>(1+rf)^(q.x!$K$8-1-D106)</f>
        <v>0.49022315035225233</v>
      </c>
      <c r="L106" s="4">
        <f>IF(G106&gt;=q.x!$K$8,H106/VLOOKUP(q.x!$K$8-1,$G$11:$I$126,2),0)</f>
        <v>7.4084251673575269E-2</v>
      </c>
      <c r="M106" s="4">
        <f>IF(G106&gt;=q.x!$K$8,I106/VLOOKUP(q.x!$K$8-1,$G$11:$I$126,3),0)</f>
        <v>0.15288753217731782</v>
      </c>
    </row>
    <row r="107" spans="4:13" x14ac:dyDescent="0.25">
      <c r="D107" s="2">
        <f t="shared" si="5"/>
        <v>101</v>
      </c>
      <c r="E107" s="7">
        <f>q.x!E107/gamma</f>
        <v>0.2151768</v>
      </c>
      <c r="F107" s="7">
        <f>q.x!F107/gamma</f>
        <v>0.14690039999999999</v>
      </c>
      <c r="G107">
        <f t="shared" si="4"/>
        <v>101</v>
      </c>
      <c r="H107" s="4">
        <f t="shared" si="6"/>
        <v>5.4651605692310035E-2</v>
      </c>
      <c r="I107" s="4">
        <f t="shared" si="7"/>
        <v>0.12450160693376038</v>
      </c>
      <c r="K107" s="6">
        <f>(1+rf)^(q.x!$K$8-1-D107)</f>
        <v>0.48061093171789437</v>
      </c>
      <c r="L107" s="4">
        <f>IF(G107&gt;=q.x!$K$8,H107/VLOOKUP(q.x!$K$8-1,$G$11:$I$126,2),0)</f>
        <v>5.8143039468060695E-2</v>
      </c>
      <c r="M107" s="4">
        <f>IF(G107&gt;=q.x!$K$8,I107/VLOOKUP(q.x!$K$8-1,$G$11:$I$126,3),0)</f>
        <v>0.13042829254545696</v>
      </c>
    </row>
    <row r="108" spans="4:13" x14ac:dyDescent="0.25">
      <c r="D108" s="2">
        <f t="shared" si="5"/>
        <v>102</v>
      </c>
      <c r="E108" s="7">
        <f>q.x!E108/gamma</f>
        <v>0.22301099999999999</v>
      </c>
      <c r="F108" s="7">
        <f>q.x!F108/gamma</f>
        <v>0.1526988</v>
      </c>
      <c r="G108">
        <f t="shared" si="4"/>
        <v>102</v>
      </c>
      <c r="H108" s="4">
        <f t="shared" si="6"/>
        <v>4.2463696455262281E-2</v>
      </c>
      <c r="I108" s="4">
        <f t="shared" si="7"/>
        <v>0.10549036095690348</v>
      </c>
      <c r="K108" s="6">
        <f>(1+rf)^(q.x!$K$8-1-D108)</f>
        <v>0.47118718795871989</v>
      </c>
      <c r="L108" s="4">
        <f>IF(G108&gt;=q.x!$K$8,H108/VLOOKUP(q.x!$K$8-1,$G$11:$I$126,2),0)</f>
        <v>4.5176502093249013E-2</v>
      </c>
      <c r="M108" s="4">
        <f>IF(G108&gt;=q.x!$K$8,I108/VLOOKUP(q.x!$K$8-1,$G$11:$I$126,3),0)</f>
        <v>0.11051204878771671</v>
      </c>
    </row>
    <row r="109" spans="4:13" x14ac:dyDescent="0.25">
      <c r="D109" s="2">
        <f t="shared" si="5"/>
        <v>103</v>
      </c>
      <c r="E109" s="7">
        <f>q.x!E109/gamma</f>
        <v>0.22982399999999997</v>
      </c>
      <c r="F109" s="7">
        <f>q.x!F109/gamma</f>
        <v>0.1596264</v>
      </c>
      <c r="G109">
        <f t="shared" si="4"/>
        <v>103</v>
      </c>
      <c r="H109" s="4">
        <f t="shared" si="6"/>
        <v>3.2704519881128082E-2</v>
      </c>
      <c r="I109" s="4">
        <f t="shared" si="7"/>
        <v>8.865131440265242E-2</v>
      </c>
      <c r="K109" s="6">
        <f>(1+rf)^(q.x!$K$8-1-D109)</f>
        <v>0.46194822348894127</v>
      </c>
      <c r="L109" s="4">
        <f>IF(G109&gt;=q.x!$K$8,H109/VLOOKUP(q.x!$K$8-1,$G$11:$I$126,2),0)</f>
        <v>3.4793857676170152E-2</v>
      </c>
      <c r="M109" s="4">
        <f>IF(G109&gt;=q.x!$K$8,I109/VLOOKUP(q.x!$K$8-1,$G$11:$I$126,3),0)</f>
        <v>9.2871408283109136E-2</v>
      </c>
    </row>
    <row r="110" spans="4:13" x14ac:dyDescent="0.25">
      <c r="D110" s="2">
        <f t="shared" si="5"/>
        <v>104</v>
      </c>
      <c r="E110" s="7">
        <f>q.x!E110/gamma</f>
        <v>0.23520179999999999</v>
      </c>
      <c r="F110" s="7">
        <f>q.x!F110/gamma</f>
        <v>0.167433</v>
      </c>
      <c r="G110">
        <f t="shared" si="4"/>
        <v>104</v>
      </c>
      <c r="H110" s="4">
        <f t="shared" si="6"/>
        <v>2.5012357936950971E-2</v>
      </c>
      <c r="I110" s="4">
        <f t="shared" si="7"/>
        <v>7.380815887827312E-2</v>
      </c>
      <c r="K110" s="6">
        <f>(1+rf)^(q.x!$K$8-1-D110)</f>
        <v>0.45289041518523643</v>
      </c>
      <c r="L110" s="4">
        <f>IF(G110&gt;=q.x!$K$8,H110/VLOOKUP(q.x!$K$8-1,$G$11:$I$126,2),0)</f>
        <v>2.6610279721791114E-2</v>
      </c>
      <c r="M110" s="4">
        <f>IF(G110&gt;=q.x!$K$8,I110/VLOOKUP(q.x!$K$8-1,$G$11:$I$126,3),0)</f>
        <v>7.7321669780043317E-2</v>
      </c>
    </row>
    <row r="111" spans="4:13" x14ac:dyDescent="0.25">
      <c r="D111" s="2">
        <f t="shared" si="5"/>
        <v>105</v>
      </c>
      <c r="E111" s="7">
        <f>q.x!E111/gamma</f>
        <v>0.23873159999999999</v>
      </c>
      <c r="F111" s="7">
        <f>q.x!F111/gamma</f>
        <v>0.17586959999999999</v>
      </c>
      <c r="G111">
        <f t="shared" si="4"/>
        <v>105</v>
      </c>
      <c r="H111" s="4">
        <f t="shared" si="6"/>
        <v>1.9041117706889966E-2</v>
      </c>
      <c r="I111" s="4">
        <f t="shared" si="7"/>
        <v>6.0827547499614783E-2</v>
      </c>
      <c r="K111" s="6">
        <f>(1+rf)^(q.x!$K$8-1-D111)</f>
        <v>0.44401021096591808</v>
      </c>
      <c r="L111" s="4">
        <f>IF(G111&gt;=q.x!$K$8,H111/VLOOKUP(q.x!$K$8-1,$G$11:$I$126,2),0)</f>
        <v>2.0257565067360365E-2</v>
      </c>
      <c r="M111" s="4">
        <f>IF(G111&gt;=q.x!$K$8,I111/VLOOKUP(q.x!$K$8-1,$G$11:$I$126,3),0)</f>
        <v>6.3723138644495025E-2</v>
      </c>
    </row>
    <row r="112" spans="4:13" x14ac:dyDescent="0.25">
      <c r="D112" s="2">
        <f t="shared" si="5"/>
        <v>106</v>
      </c>
      <c r="E112" s="7">
        <f>q.x!E112/gamma</f>
        <v>0.24</v>
      </c>
      <c r="F112" s="7">
        <f>q.x!F112/gamma</f>
        <v>0.18468660000000001</v>
      </c>
      <c r="G112">
        <f t="shared" si="4"/>
        <v>106</v>
      </c>
      <c r="H112" s="4">
        <f t="shared" si="6"/>
        <v>1.4471249457236374E-2</v>
      </c>
      <c r="I112" s="4">
        <f t="shared" si="7"/>
        <v>4.9593514565572427E-2</v>
      </c>
      <c r="K112" s="6">
        <f>(1+rf)^(q.x!$K$8-1-D112)</f>
        <v>0.4353041283979589</v>
      </c>
      <c r="L112" s="4">
        <f>IF(G112&gt;=q.x!$K$8,H112/VLOOKUP(q.x!$K$8-1,$G$11:$I$126,2),0)</f>
        <v>1.5395749451193878E-2</v>
      </c>
      <c r="M112" s="4">
        <f>IF(G112&gt;=q.x!$K$8,I112/VLOOKUP(q.x!$K$8-1,$G$11:$I$126,3),0)</f>
        <v>5.1954328826914628E-2</v>
      </c>
    </row>
    <row r="113" spans="4:13" x14ac:dyDescent="0.25">
      <c r="D113" s="2">
        <f t="shared" si="5"/>
        <v>107</v>
      </c>
      <c r="E113" s="7">
        <f>q.x!E113/gamma</f>
        <v>0.24</v>
      </c>
      <c r="F113" s="7">
        <f>q.x!F113/gamma</f>
        <v>0.19363499999999997</v>
      </c>
      <c r="G113">
        <f t="shared" si="4"/>
        <v>107</v>
      </c>
      <c r="H113" s="4">
        <f t="shared" si="6"/>
        <v>1.0998149587499645E-2</v>
      </c>
      <c r="I113" s="4">
        <f t="shared" si="7"/>
        <v>3.9990474372667811E-2</v>
      </c>
      <c r="K113" s="6">
        <f>(1+rf)^(q.x!$K$8-1-D113)</f>
        <v>0.4267687533313323</v>
      </c>
      <c r="L113" s="4">
        <f>IF(G113&gt;=q.x!$K$8,H113/VLOOKUP(q.x!$K$8-1,$G$11:$I$126,2),0)</f>
        <v>1.1700769582907347E-2</v>
      </c>
      <c r="M113" s="4">
        <f>IF(G113&gt;=q.x!$K$8,I113/VLOOKUP(q.x!$K$8-1,$G$11:$I$126,3),0)</f>
        <v>4.1894152364515012E-2</v>
      </c>
    </row>
    <row r="114" spans="4:13" x14ac:dyDescent="0.25">
      <c r="D114" s="2">
        <f t="shared" si="5"/>
        <v>108</v>
      </c>
      <c r="E114" s="7">
        <f>q.x!E114/gamma</f>
        <v>0.24</v>
      </c>
      <c r="F114" s="7">
        <f>q.x!F114/gamma</f>
        <v>0.20246459999999999</v>
      </c>
      <c r="G114">
        <f t="shared" si="4"/>
        <v>108</v>
      </c>
      <c r="H114" s="4">
        <f t="shared" si="6"/>
        <v>8.3585936864997296E-3</v>
      </c>
      <c r="I114" s="4">
        <f t="shared" si="7"/>
        <v>3.1893818974995373E-2</v>
      </c>
      <c r="K114" s="6">
        <f>(1+rf)^(q.x!$K$8-1-D114)</f>
        <v>0.41840073856012966</v>
      </c>
      <c r="L114" s="4">
        <f>IF(G114&gt;=q.x!$K$8,H114/VLOOKUP(q.x!$K$8-1,$G$11:$I$126,2),0)</f>
        <v>8.8925848830095841E-3</v>
      </c>
      <c r="M114" s="4">
        <f>IF(G114&gt;=q.x!$K$8,I114/VLOOKUP(q.x!$K$8-1,$G$11:$I$126,3),0)</f>
        <v>3.3412069563694427E-2</v>
      </c>
    </row>
    <row r="115" spans="4:13" x14ac:dyDescent="0.25">
      <c r="D115" s="2">
        <f t="shared" si="5"/>
        <v>109</v>
      </c>
      <c r="E115" s="7">
        <f>q.x!E115/gamma</f>
        <v>0.24</v>
      </c>
      <c r="F115" s="7">
        <f>q.x!F115/gamma</f>
        <v>0.21092640000000001</v>
      </c>
      <c r="G115">
        <f t="shared" si="4"/>
        <v>109</v>
      </c>
      <c r="H115" s="4">
        <f t="shared" si="6"/>
        <v>6.3525312017397948E-3</v>
      </c>
      <c r="I115" s="4">
        <f t="shared" si="7"/>
        <v>2.5166570556347911E-2</v>
      </c>
      <c r="K115" s="6">
        <f>(1+rf)^(q.x!$K$8-1-D115)</f>
        <v>0.41019680250993107</v>
      </c>
      <c r="L115" s="4">
        <f>IF(G115&gt;=q.x!$K$8,H115/VLOOKUP(q.x!$K$8-1,$G$11:$I$126,2),0)</f>
        <v>6.7583645110872838E-3</v>
      </c>
      <c r="M115" s="4">
        <f>IF(G115&gt;=q.x!$K$8,I115/VLOOKUP(q.x!$K$8-1,$G$11:$I$126,3),0)</f>
        <v>2.6364582014074794E-2</v>
      </c>
    </row>
    <row r="116" spans="4:13" x14ac:dyDescent="0.25">
      <c r="D116" s="2">
        <f t="shared" si="5"/>
        <v>110</v>
      </c>
      <c r="E116" s="7">
        <f>q.x!E116/gamma</f>
        <v>0.24</v>
      </c>
      <c r="F116" s="7">
        <f>q.x!F116/gamma</f>
        <v>0.2187702</v>
      </c>
      <c r="G116">
        <f t="shared" si="4"/>
        <v>110</v>
      </c>
      <c r="H116" s="4">
        <f t="shared" si="6"/>
        <v>4.8279237133222437E-3</v>
      </c>
      <c r="I116" s="4">
        <f t="shared" si="7"/>
        <v>1.9660874882421568E-2</v>
      </c>
      <c r="K116" s="6">
        <f>(1+rf)^(q.x!$K$8-1-D116)</f>
        <v>0.40215372795091275</v>
      </c>
      <c r="L116" s="4">
        <f>IF(G116&gt;=q.x!$K$8,H116/VLOOKUP(q.x!$K$8-1,$G$11:$I$126,2),0)</f>
        <v>5.1363570284263353E-3</v>
      </c>
      <c r="M116" s="4">
        <f>IF(G116&gt;=q.x!$K$8,I116/VLOOKUP(q.x!$K$8-1,$G$11:$I$126,3),0)</f>
        <v>2.0596797133939249E-2</v>
      </c>
    </row>
    <row r="117" spans="4:13" x14ac:dyDescent="0.25">
      <c r="D117" s="2">
        <f t="shared" si="5"/>
        <v>111</v>
      </c>
      <c r="E117" s="7">
        <f>q.x!E117/gamma</f>
        <v>0.24</v>
      </c>
      <c r="F117" s="7">
        <f>q.x!F117/gamma</f>
        <v>0.22574759999999999</v>
      </c>
      <c r="G117">
        <f t="shared" si="4"/>
        <v>111</v>
      </c>
      <c r="H117" s="4">
        <f t="shared" si="6"/>
        <v>3.6692220221249054E-3</v>
      </c>
      <c r="I117" s="4">
        <f t="shared" si="7"/>
        <v>1.5222479563814615E-2</v>
      </c>
      <c r="K117" s="6">
        <f>(1+rf)^(q.x!$K$8-1-D117)</f>
        <v>0.39426836073618909</v>
      </c>
      <c r="L117" s="4">
        <f>IF(G117&gt;=q.x!$K$8,H117/VLOOKUP(q.x!$K$8-1,$G$11:$I$126,2),0)</f>
        <v>3.9036313416040149E-3</v>
      </c>
      <c r="M117" s="4">
        <f>IF(G117&gt;=q.x!$K$8,I117/VLOOKUP(q.x!$K$8-1,$G$11:$I$126,3),0)</f>
        <v>1.5947119613265583E-2</v>
      </c>
    </row>
    <row r="118" spans="4:13" x14ac:dyDescent="0.25">
      <c r="D118" s="2">
        <f t="shared" si="5"/>
        <v>112</v>
      </c>
      <c r="E118" s="7">
        <f>q.x!E118/gamma</f>
        <v>0.24</v>
      </c>
      <c r="F118" s="7">
        <f>q.x!F118/gamma</f>
        <v>0.23160899999999998</v>
      </c>
      <c r="G118">
        <f t="shared" si="4"/>
        <v>112</v>
      </c>
      <c r="H118" s="4">
        <f t="shared" si="6"/>
        <v>2.7886087368149282E-3</v>
      </c>
      <c r="I118" s="4">
        <f t="shared" si="7"/>
        <v>1.1696816294519076E-2</v>
      </c>
      <c r="K118" s="6">
        <f>(1+rf)^(q.x!$K$8-1-D118)</f>
        <v>0.38653760856489122</v>
      </c>
      <c r="L118" s="4">
        <f>IF(G118&gt;=q.x!$K$8,H118/VLOOKUP(q.x!$K$8-1,$G$11:$I$126,2),0)</f>
        <v>2.9667598196190517E-3</v>
      </c>
      <c r="M118" s="4">
        <f>IF(G118&gt;=q.x!$K$8,I118/VLOOKUP(q.x!$K$8-1,$G$11:$I$126,3),0)</f>
        <v>1.2253623186756756E-2</v>
      </c>
    </row>
    <row r="119" spans="4:13" x14ac:dyDescent="0.25">
      <c r="D119" s="2">
        <f t="shared" si="5"/>
        <v>113</v>
      </c>
      <c r="E119" s="7">
        <f>q.x!E119/gamma</f>
        <v>0.24</v>
      </c>
      <c r="F119" s="7">
        <f>q.x!F119/gamma</f>
        <v>0.23610419999999999</v>
      </c>
      <c r="G119">
        <f t="shared" si="4"/>
        <v>113</v>
      </c>
      <c r="H119" s="4">
        <f t="shared" si="6"/>
        <v>2.1193426399793453E-3</v>
      </c>
      <c r="I119" s="4">
        <f t="shared" si="7"/>
        <v>8.935148840754685E-3</v>
      </c>
      <c r="K119" s="6">
        <f>(1+rf)^(q.x!$K$8-1-D119)</f>
        <v>0.37895843976950117</v>
      </c>
      <c r="L119" s="4">
        <f>IF(G119&gt;=q.x!$K$8,H119/VLOOKUP(q.x!$K$8-1,$G$11:$I$126,2),0)</f>
        <v>2.2547374629104792E-3</v>
      </c>
      <c r="M119" s="4">
        <f>IF(G119&gt;=q.x!$K$8,I119/VLOOKUP(q.x!$K$8-1,$G$11:$I$126,3),0)</f>
        <v>9.3604912871461006E-3</v>
      </c>
    </row>
    <row r="120" spans="4:13" x14ac:dyDescent="0.25">
      <c r="D120" s="2">
        <f t="shared" si="5"/>
        <v>114</v>
      </c>
      <c r="E120" s="7">
        <f>q.x!E120/gamma</f>
        <v>0.24</v>
      </c>
      <c r="F120" s="7">
        <f>q.x!F120/gamma</f>
        <v>0.2389848</v>
      </c>
      <c r="G120">
        <f t="shared" si="4"/>
        <v>114</v>
      </c>
      <c r="H120" s="4">
        <f t="shared" si="6"/>
        <v>1.6107004063843024E-3</v>
      </c>
      <c r="I120" s="4">
        <f t="shared" si="7"/>
        <v>6.799784082076695E-3</v>
      </c>
      <c r="K120" s="6">
        <f>(1+rf)^(q.x!$K$8-1-D120)</f>
        <v>0.37152788212696192</v>
      </c>
      <c r="L120" s="4">
        <f>IF(G120&gt;=q.x!$K$8,H120/VLOOKUP(q.x!$K$8-1,$G$11:$I$126,2),0)</f>
        <v>1.7136004718119641E-3</v>
      </c>
      <c r="M120" s="4">
        <f>IF(G120&gt;=q.x!$K$8,I120/VLOOKUP(q.x!$K$8-1,$G$11:$I$126,3),0)</f>
        <v>7.1234761489857475E-3</v>
      </c>
    </row>
    <row r="121" spans="4:13" x14ac:dyDescent="0.25">
      <c r="D121" s="2">
        <f t="shared" si="5"/>
        <v>115</v>
      </c>
      <c r="E121" s="7">
        <f>q.x!E121/gamma</f>
        <v>0.24</v>
      </c>
      <c r="F121" s="7">
        <f>q.x!F121/gamma</f>
        <v>0.24</v>
      </c>
      <c r="G121">
        <f t="shared" si="4"/>
        <v>115</v>
      </c>
      <c r="H121" s="4">
        <f t="shared" si="6"/>
        <v>1.2241323088520697E-3</v>
      </c>
      <c r="I121" s="4">
        <f t="shared" si="7"/>
        <v>5.1678359023782884E-3</v>
      </c>
      <c r="K121" s="6">
        <f>(1+rf)^(q.x!$K$8-1-D121)</f>
        <v>0.36424302169309997</v>
      </c>
      <c r="L121" s="4">
        <f>IF(G121&gt;=q.x!$K$8,H121/VLOOKUP(q.x!$K$8-1,$G$11:$I$126,2),0)</f>
        <v>1.3023363585770926E-3</v>
      </c>
      <c r="M121" s="4">
        <f>IF(G121&gt;=q.x!$K$8,I121/VLOOKUP(q.x!$K$8-1,$G$11:$I$126,3),0)</f>
        <v>5.4138418732291686E-3</v>
      </c>
    </row>
    <row r="122" spans="4:13" x14ac:dyDescent="0.25">
      <c r="D122" s="2">
        <f t="shared" si="5"/>
        <v>116</v>
      </c>
      <c r="E122" s="7">
        <f>q.x!E122/gamma</f>
        <v>0.24</v>
      </c>
      <c r="F122" s="7">
        <f>q.x!F122/gamma</f>
        <v>0.24</v>
      </c>
      <c r="G122">
        <f t="shared" si="4"/>
        <v>116</v>
      </c>
      <c r="H122" s="4">
        <f t="shared" si="6"/>
        <v>9.30340554727573E-4</v>
      </c>
      <c r="I122" s="4">
        <f t="shared" si="7"/>
        <v>3.9275552858074993E-3</v>
      </c>
      <c r="K122" s="6">
        <f>(1+rf)^(q.x!$K$8-1-D122)</f>
        <v>0.35710100165990188</v>
      </c>
      <c r="L122" s="4">
        <f>IF(G122&gt;=q.x!$K$8,H122/VLOOKUP(q.x!$K$8-1,$G$11:$I$126,2),0)</f>
        <v>9.8977563251859027E-4</v>
      </c>
      <c r="M122" s="4">
        <f>IF(G122&gt;=q.x!$K$8,I122/VLOOKUP(q.x!$K$8-1,$G$11:$I$126,3),0)</f>
        <v>4.1145198236541679E-3</v>
      </c>
    </row>
    <row r="123" spans="4:13" x14ac:dyDescent="0.25">
      <c r="D123" s="2">
        <f t="shared" si="5"/>
        <v>117</v>
      </c>
      <c r="E123" s="7">
        <f>q.x!E123/gamma</f>
        <v>0.24</v>
      </c>
      <c r="F123" s="7">
        <f>q.x!F123/gamma</f>
        <v>0.24</v>
      </c>
      <c r="G123">
        <f t="shared" si="4"/>
        <v>117</v>
      </c>
      <c r="H123" s="4">
        <f t="shared" si="6"/>
        <v>7.0705882159295544E-4</v>
      </c>
      <c r="I123" s="4">
        <f t="shared" si="7"/>
        <v>2.9849420172136996E-3</v>
      </c>
      <c r="K123" s="6">
        <f>(1+rf)^(q.x!$K$8-1-D123)</f>
        <v>0.35009902123519798</v>
      </c>
      <c r="L123" s="4">
        <f>IF(G123&gt;=q.x!$K$8,H123/VLOOKUP(q.x!$K$8-1,$G$11:$I$126,2),0)</f>
        <v>7.5222948071412864E-4</v>
      </c>
      <c r="M123" s="4">
        <f>IF(G123&gt;=q.x!$K$8,I123/VLOOKUP(q.x!$K$8-1,$G$11:$I$126,3),0)</f>
        <v>3.127035065977168E-3</v>
      </c>
    </row>
    <row r="124" spans="4:13" x14ac:dyDescent="0.25">
      <c r="D124" s="2">
        <f t="shared" si="5"/>
        <v>118</v>
      </c>
      <c r="E124" s="7">
        <f>q.x!E124/gamma</f>
        <v>0.24</v>
      </c>
      <c r="F124" s="7">
        <f>q.x!F124/gamma</f>
        <v>0.24</v>
      </c>
      <c r="G124">
        <f t="shared" si="4"/>
        <v>118</v>
      </c>
      <c r="H124" s="4">
        <f t="shared" si="6"/>
        <v>5.3736470441064616E-4</v>
      </c>
      <c r="I124" s="4">
        <f t="shared" si="7"/>
        <v>2.2685559330824119E-3</v>
      </c>
      <c r="K124" s="6">
        <f>(1+rf)^(q.x!$K$8-1-D124)</f>
        <v>0.34323433454431168</v>
      </c>
      <c r="L124" s="4">
        <f>IF(G124&gt;=q.x!$K$8,H124/VLOOKUP(q.x!$K$8-1,$G$11:$I$126,2),0)</f>
        <v>5.7169440534273776E-4</v>
      </c>
      <c r="M124" s="4">
        <f>IF(G124&gt;=q.x!$K$8,I124/VLOOKUP(q.x!$K$8-1,$G$11:$I$126,3),0)</f>
        <v>2.3765466501426478E-3</v>
      </c>
    </row>
    <row r="125" spans="4:13" x14ac:dyDescent="0.25">
      <c r="D125" s="2">
        <f t="shared" si="5"/>
        <v>119</v>
      </c>
      <c r="E125" s="7">
        <f>q.x!E125/gamma</f>
        <v>0.24</v>
      </c>
      <c r="F125" s="7">
        <f>q.x!F125/gamma</f>
        <v>0.24</v>
      </c>
      <c r="G125">
        <f t="shared" si="4"/>
        <v>119</v>
      </c>
      <c r="H125" s="4">
        <f t="shared" si="6"/>
        <v>4.083971753520911E-4</v>
      </c>
      <c r="I125" s="4">
        <f t="shared" si="7"/>
        <v>1.7241025091426331E-3</v>
      </c>
      <c r="K125" s="6">
        <f>(1+rf)^(q.x!$K$8-1-D125)</f>
        <v>0.33650424955324687</v>
      </c>
      <c r="L125" s="4">
        <f>IF(G125&gt;=q.x!$K$8,H125/VLOOKUP(q.x!$K$8-1,$G$11:$I$126,2),0)</f>
        <v>4.3448774806048075E-4</v>
      </c>
      <c r="M125" s="4">
        <f>IF(G125&gt;=q.x!$K$8,I125/VLOOKUP(q.x!$K$8-1,$G$11:$I$126,3),0)</f>
        <v>1.8061754541084125E-3</v>
      </c>
    </row>
    <row r="126" spans="4:13" x14ac:dyDescent="0.25">
      <c r="D126" s="2">
        <f t="shared" si="5"/>
        <v>120</v>
      </c>
      <c r="E126" s="7">
        <f>q.x!E126/gamma</f>
        <v>0.6</v>
      </c>
      <c r="F126" s="7">
        <f>q.x!F126/gamma</f>
        <v>0.6</v>
      </c>
      <c r="G126">
        <f t="shared" si="4"/>
        <v>120</v>
      </c>
      <c r="H126" s="4">
        <f t="shared" si="6"/>
        <v>1.6335887014083645E-4</v>
      </c>
      <c r="I126" s="4">
        <f t="shared" si="7"/>
        <v>6.8964100365705334E-4</v>
      </c>
      <c r="K126" s="6">
        <f>(1+rf)^(q.x!$K$8-1-D126)</f>
        <v>0.3299061270129871</v>
      </c>
      <c r="L126" s="4">
        <f>IF(G126&gt;=q.x!$K$8,H126/VLOOKUP(q.x!$K$8-1,$G$11:$I$126,2),0)</f>
        <v>1.7379509922419231E-4</v>
      </c>
      <c r="M126" s="4">
        <f>IF(G126&gt;=q.x!$K$8,I126/VLOOKUP(q.x!$K$8-1,$G$11:$I$126,3),0)</f>
        <v>7.2247018164336508E-4</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2B2C6-FFB2-B04A-B88B-F283F2EBFA90}">
  <dimension ref="A5:F130"/>
  <sheetViews>
    <sheetView workbookViewId="0"/>
  </sheetViews>
  <sheetFormatPr defaultColWidth="11" defaultRowHeight="15.75" x14ac:dyDescent="0.25"/>
  <cols>
    <col min="5" max="6" width="13.125" customWidth="1"/>
  </cols>
  <sheetData>
    <row r="5" spans="1:6" x14ac:dyDescent="0.25">
      <c r="B5" s="24" t="s">
        <v>27</v>
      </c>
    </row>
    <row r="6" spans="1:6" x14ac:dyDescent="0.25">
      <c r="B6" s="23" t="s">
        <v>30</v>
      </c>
    </row>
    <row r="7" spans="1:6" x14ac:dyDescent="0.25">
      <c r="B7" s="26" t="s">
        <v>29</v>
      </c>
      <c r="C7" s="26"/>
      <c r="F7" s="24"/>
    </row>
    <row r="8" spans="1:6" x14ac:dyDescent="0.25">
      <c r="B8" s="23" t="s">
        <v>28</v>
      </c>
      <c r="C8" s="23"/>
      <c r="F8" s="23"/>
    </row>
    <row r="9" spans="1:6" x14ac:dyDescent="0.25">
      <c r="B9" s="18" t="s">
        <v>0</v>
      </c>
      <c r="C9" s="18" t="s">
        <v>1</v>
      </c>
      <c r="D9" s="18"/>
      <c r="E9" s="18"/>
      <c r="F9" s="18"/>
    </row>
    <row r="11" spans="1:6" x14ac:dyDescent="0.25">
      <c r="A11">
        <v>1</v>
      </c>
      <c r="B11" s="19">
        <v>3.4099999999999999E-4</v>
      </c>
      <c r="C11" s="19">
        <v>3.0499999999999999E-4</v>
      </c>
    </row>
    <row r="12" spans="1:6" x14ac:dyDescent="0.25">
      <c r="A12">
        <f>A11+1</f>
        <v>2</v>
      </c>
      <c r="B12" s="19">
        <v>2.3000000000000001E-4</v>
      </c>
      <c r="C12" s="19">
        <v>1.9900000000000001E-4</v>
      </c>
    </row>
    <row r="13" spans="1:6" x14ac:dyDescent="0.25">
      <c r="A13">
        <f t="shared" ref="A13:A76" si="0">A12+1</f>
        <v>3</v>
      </c>
      <c r="B13" s="19">
        <v>1.9100000000000001E-4</v>
      </c>
      <c r="C13" s="19">
        <v>1.4899999999999999E-4</v>
      </c>
    </row>
    <row r="14" spans="1:6" x14ac:dyDescent="0.25">
      <c r="A14">
        <f t="shared" si="0"/>
        <v>4</v>
      </c>
      <c r="B14" s="19">
        <v>1.4899999999999999E-4</v>
      </c>
      <c r="C14" s="19">
        <v>1.11E-4</v>
      </c>
    </row>
    <row r="15" spans="1:6" x14ac:dyDescent="0.25">
      <c r="A15">
        <f t="shared" si="0"/>
        <v>5</v>
      </c>
      <c r="B15" s="19">
        <v>1.36E-4</v>
      </c>
      <c r="C15" s="19">
        <v>1.01E-4</v>
      </c>
      <c r="E15" s="19"/>
      <c r="F15" s="19"/>
    </row>
    <row r="16" spans="1:6" x14ac:dyDescent="0.25">
      <c r="A16">
        <f t="shared" si="0"/>
        <v>6</v>
      </c>
      <c r="B16" s="19">
        <v>1.2999999999999999E-4</v>
      </c>
      <c r="C16" s="19">
        <v>9.3999999999999994E-5</v>
      </c>
      <c r="E16" s="19"/>
      <c r="F16" s="19"/>
    </row>
    <row r="17" spans="1:6" x14ac:dyDescent="0.25">
      <c r="A17">
        <f t="shared" si="0"/>
        <v>7</v>
      </c>
      <c r="B17" s="19">
        <v>1.25E-4</v>
      </c>
      <c r="C17" s="19">
        <v>8.7999999999999998E-5</v>
      </c>
      <c r="E17" s="19"/>
      <c r="F17" s="19"/>
    </row>
    <row r="18" spans="1:6" x14ac:dyDescent="0.25">
      <c r="A18">
        <f t="shared" si="0"/>
        <v>8</v>
      </c>
      <c r="B18" s="19">
        <v>1.15E-4</v>
      </c>
      <c r="C18" s="19">
        <v>7.8999999999999996E-5</v>
      </c>
      <c r="E18" s="19"/>
      <c r="F18" s="19"/>
    </row>
    <row r="19" spans="1:6" x14ac:dyDescent="0.25">
      <c r="A19">
        <f t="shared" si="0"/>
        <v>9</v>
      </c>
      <c r="B19" s="19">
        <v>1.12E-4</v>
      </c>
      <c r="C19" s="19">
        <v>7.4999999999999993E-5</v>
      </c>
      <c r="E19" s="19"/>
      <c r="F19" s="19"/>
    </row>
    <row r="20" spans="1:6" x14ac:dyDescent="0.25">
      <c r="A20">
        <f t="shared" si="0"/>
        <v>10</v>
      </c>
      <c r="B20" s="19">
        <v>1.13E-4</v>
      </c>
      <c r="C20" s="19">
        <v>7.4999999999999993E-5</v>
      </c>
      <c r="E20" s="19"/>
      <c r="F20" s="19"/>
    </row>
    <row r="21" spans="1:6" x14ac:dyDescent="0.25">
      <c r="A21">
        <f t="shared" si="0"/>
        <v>11</v>
      </c>
      <c r="B21" s="19">
        <v>1.17E-4</v>
      </c>
      <c r="C21" s="19">
        <v>7.6000000000000004E-5</v>
      </c>
      <c r="E21" s="19"/>
      <c r="F21" s="19"/>
    </row>
    <row r="22" spans="1:6" x14ac:dyDescent="0.25">
      <c r="A22">
        <f t="shared" si="0"/>
        <v>12</v>
      </c>
      <c r="B22" s="19">
        <v>1.22E-4</v>
      </c>
      <c r="C22" s="19">
        <v>7.8999999999999996E-5</v>
      </c>
      <c r="E22" s="19"/>
      <c r="F22" s="19"/>
    </row>
    <row r="23" spans="1:6" x14ac:dyDescent="0.25">
      <c r="A23">
        <f t="shared" si="0"/>
        <v>13</v>
      </c>
      <c r="B23" s="19">
        <v>1.2799999999999999E-4</v>
      </c>
      <c r="C23" s="19">
        <v>8.2999999999999998E-5</v>
      </c>
      <c r="E23" s="19"/>
      <c r="F23" s="19"/>
    </row>
    <row r="24" spans="1:6" x14ac:dyDescent="0.25">
      <c r="A24">
        <f t="shared" si="0"/>
        <v>14</v>
      </c>
      <c r="B24" s="19">
        <v>1.3999999999999999E-4</v>
      </c>
      <c r="C24" s="19">
        <v>9.2E-5</v>
      </c>
      <c r="E24" s="19"/>
      <c r="F24" s="19"/>
    </row>
    <row r="25" spans="1:6" x14ac:dyDescent="0.25">
      <c r="A25">
        <f t="shared" si="0"/>
        <v>15</v>
      </c>
      <c r="B25" s="19">
        <v>1.4799999999999999E-4</v>
      </c>
      <c r="C25" s="19">
        <v>1.03E-4</v>
      </c>
      <c r="E25" s="19"/>
      <c r="F25" s="19"/>
    </row>
    <row r="26" spans="1:6" x14ac:dyDescent="0.25">
      <c r="A26">
        <f t="shared" si="0"/>
        <v>16</v>
      </c>
      <c r="B26" s="19">
        <v>1.5699999999999999E-4</v>
      </c>
      <c r="C26" s="19">
        <v>1.11E-4</v>
      </c>
      <c r="E26" s="19"/>
      <c r="F26" s="19"/>
    </row>
    <row r="27" spans="1:6" x14ac:dyDescent="0.25">
      <c r="A27">
        <f t="shared" si="0"/>
        <v>17</v>
      </c>
      <c r="B27" s="19">
        <v>1.66E-4</v>
      </c>
      <c r="C27" s="19">
        <v>1.1900000000000001E-4</v>
      </c>
      <c r="E27" s="19"/>
      <c r="F27" s="19"/>
    </row>
    <row r="28" spans="1:6" x14ac:dyDescent="0.25">
      <c r="A28">
        <f t="shared" si="0"/>
        <v>18</v>
      </c>
      <c r="B28" s="19">
        <v>1.74E-4</v>
      </c>
      <c r="C28" s="19">
        <v>1.21E-4</v>
      </c>
      <c r="E28" s="19"/>
      <c r="F28" s="19"/>
    </row>
    <row r="29" spans="1:6" x14ac:dyDescent="0.25">
      <c r="A29">
        <f t="shared" si="0"/>
        <v>19</v>
      </c>
      <c r="B29" s="19">
        <v>1.83E-4</v>
      </c>
      <c r="C29" s="19">
        <v>1.1900000000000001E-4</v>
      </c>
      <c r="E29" s="19"/>
      <c r="F29" s="19"/>
    </row>
    <row r="30" spans="1:6" x14ac:dyDescent="0.25">
      <c r="A30">
        <f t="shared" si="0"/>
        <v>20</v>
      </c>
      <c r="B30" s="19">
        <v>1.9000000000000001E-4</v>
      </c>
      <c r="C30" s="19">
        <v>1.16E-4</v>
      </c>
      <c r="E30" s="19"/>
      <c r="F30" s="19"/>
    </row>
    <row r="31" spans="1:6" x14ac:dyDescent="0.25">
      <c r="A31">
        <f t="shared" si="0"/>
        <v>21</v>
      </c>
      <c r="B31" s="19">
        <v>2.03E-4</v>
      </c>
      <c r="C31" s="19">
        <v>1.13E-4</v>
      </c>
      <c r="E31" s="19"/>
      <c r="F31" s="19"/>
    </row>
    <row r="32" spans="1:6" x14ac:dyDescent="0.25">
      <c r="A32">
        <f t="shared" si="0"/>
        <v>22</v>
      </c>
      <c r="B32" s="19">
        <v>2.1499999999999999E-4</v>
      </c>
      <c r="C32" s="19">
        <v>1.1400000000000001E-4</v>
      </c>
      <c r="E32" s="19"/>
      <c r="F32" s="19"/>
    </row>
    <row r="33" spans="1:6" x14ac:dyDescent="0.25">
      <c r="A33">
        <f t="shared" si="0"/>
        <v>23</v>
      </c>
      <c r="B33" s="19">
        <v>2.33E-4</v>
      </c>
      <c r="C33" s="19">
        <v>1.1900000000000001E-4</v>
      </c>
      <c r="E33" s="19"/>
      <c r="F33" s="19"/>
    </row>
    <row r="34" spans="1:6" x14ac:dyDescent="0.25">
      <c r="A34">
        <f t="shared" si="0"/>
        <v>24</v>
      </c>
      <c r="B34" s="19">
        <v>2.5099999999999998E-4</v>
      </c>
      <c r="C34" s="19">
        <v>1.26E-4</v>
      </c>
      <c r="E34" s="19"/>
      <c r="F34" s="19"/>
    </row>
    <row r="35" spans="1:6" x14ac:dyDescent="0.25">
      <c r="A35">
        <f t="shared" si="0"/>
        <v>25</v>
      </c>
      <c r="B35" s="19">
        <v>2.7500000000000002E-4</v>
      </c>
      <c r="C35" s="19">
        <v>1.34E-4</v>
      </c>
      <c r="E35" s="19"/>
      <c r="F35" s="19"/>
    </row>
    <row r="36" spans="1:6" x14ac:dyDescent="0.25">
      <c r="A36">
        <f t="shared" si="0"/>
        <v>26</v>
      </c>
      <c r="B36" s="19">
        <v>3.1399999999999999E-4</v>
      </c>
      <c r="C36" s="19">
        <v>1.47E-4</v>
      </c>
      <c r="E36" s="19"/>
      <c r="F36" s="19"/>
    </row>
    <row r="37" spans="1:6" x14ac:dyDescent="0.25">
      <c r="A37">
        <f t="shared" si="0"/>
        <v>27</v>
      </c>
      <c r="B37" s="19">
        <v>3.2699999999999998E-4</v>
      </c>
      <c r="C37" s="19">
        <v>1.5300000000000001E-4</v>
      </c>
      <c r="E37" s="19"/>
      <c r="F37" s="19"/>
    </row>
    <row r="38" spans="1:6" x14ac:dyDescent="0.25">
      <c r="A38">
        <f t="shared" si="0"/>
        <v>28</v>
      </c>
      <c r="B38" s="19">
        <v>3.3599999999999998E-4</v>
      </c>
      <c r="C38" s="19">
        <v>1.6200000000000001E-4</v>
      </c>
      <c r="E38" s="19"/>
      <c r="F38" s="19"/>
    </row>
    <row r="39" spans="1:6" x14ac:dyDescent="0.25">
      <c r="A39">
        <f t="shared" si="0"/>
        <v>29</v>
      </c>
      <c r="B39" s="19">
        <v>3.5300000000000002E-4</v>
      </c>
      <c r="C39" s="19">
        <v>1.7100000000000001E-4</v>
      </c>
      <c r="E39" s="19"/>
      <c r="F39" s="19"/>
    </row>
    <row r="40" spans="1:6" x14ac:dyDescent="0.25">
      <c r="A40">
        <f t="shared" si="0"/>
        <v>30</v>
      </c>
      <c r="B40" s="19">
        <v>3.8000000000000002E-4</v>
      </c>
      <c r="C40" s="19">
        <v>1.93E-4</v>
      </c>
      <c r="E40" s="19"/>
      <c r="F40" s="19"/>
    </row>
    <row r="41" spans="1:6" x14ac:dyDescent="0.25">
      <c r="A41">
        <f t="shared" si="0"/>
        <v>31</v>
      </c>
      <c r="B41" s="19">
        <v>4.2700000000000002E-4</v>
      </c>
      <c r="C41" s="19">
        <v>2.3900000000000001E-4</v>
      </c>
      <c r="E41" s="19"/>
      <c r="F41" s="19"/>
    </row>
    <row r="42" spans="1:6" x14ac:dyDescent="0.25">
      <c r="A42">
        <f t="shared" si="0"/>
        <v>32</v>
      </c>
      <c r="B42" s="19">
        <v>4.8099999999999998E-4</v>
      </c>
      <c r="C42" s="19">
        <v>2.7300000000000002E-4</v>
      </c>
      <c r="E42" s="19"/>
      <c r="F42" s="19"/>
    </row>
    <row r="43" spans="1:6" x14ac:dyDescent="0.25">
      <c r="A43">
        <f t="shared" si="0"/>
        <v>33</v>
      </c>
      <c r="B43" s="19">
        <v>5.4000000000000001E-4</v>
      </c>
      <c r="C43" s="19">
        <v>2.9799999999999998E-4</v>
      </c>
      <c r="E43" s="19"/>
      <c r="F43" s="19"/>
    </row>
    <row r="44" spans="1:6" x14ac:dyDescent="0.25">
      <c r="A44">
        <f t="shared" si="0"/>
        <v>34</v>
      </c>
      <c r="B44" s="19">
        <v>6.0099999999999997E-4</v>
      </c>
      <c r="C44" s="19">
        <v>3.19E-4</v>
      </c>
      <c r="E44" s="19"/>
      <c r="F44" s="19"/>
    </row>
    <row r="45" spans="1:6" x14ac:dyDescent="0.25">
      <c r="A45">
        <f t="shared" si="0"/>
        <v>35</v>
      </c>
      <c r="B45" s="19">
        <v>6.6200000000000005E-4</v>
      </c>
      <c r="C45" s="19">
        <v>3.3700000000000001E-4</v>
      </c>
      <c r="E45" s="19"/>
      <c r="F45" s="19"/>
    </row>
    <row r="46" spans="1:6" x14ac:dyDescent="0.25">
      <c r="A46">
        <f t="shared" si="0"/>
        <v>36</v>
      </c>
      <c r="B46" s="19">
        <v>7.2000000000000005E-4</v>
      </c>
      <c r="C46" s="19">
        <v>3.5399999999999999E-4</v>
      </c>
      <c r="E46" s="19"/>
      <c r="F46" s="19"/>
    </row>
    <row r="47" spans="1:6" x14ac:dyDescent="0.25">
      <c r="A47">
        <f t="shared" si="0"/>
        <v>37</v>
      </c>
      <c r="B47" s="19">
        <v>7.7399999999999995E-4</v>
      </c>
      <c r="C47" s="19">
        <v>3.6900000000000002E-4</v>
      </c>
      <c r="E47" s="19"/>
      <c r="F47" s="19"/>
    </row>
    <row r="48" spans="1:6" x14ac:dyDescent="0.25">
      <c r="A48">
        <f t="shared" si="0"/>
        <v>38</v>
      </c>
      <c r="B48" s="19">
        <v>8.0000000000000004E-4</v>
      </c>
      <c r="C48" s="19">
        <v>3.86E-4</v>
      </c>
      <c r="E48" s="19"/>
      <c r="F48" s="19"/>
    </row>
    <row r="49" spans="1:6" x14ac:dyDescent="0.25">
      <c r="A49">
        <f t="shared" si="0"/>
        <v>39</v>
      </c>
      <c r="B49" s="19">
        <v>8.2100000000000001E-4</v>
      </c>
      <c r="C49" s="19">
        <v>4.06E-4</v>
      </c>
      <c r="E49" s="19"/>
      <c r="F49" s="19"/>
    </row>
    <row r="50" spans="1:6" x14ac:dyDescent="0.25">
      <c r="A50">
        <f t="shared" si="0"/>
        <v>40</v>
      </c>
      <c r="B50" s="19">
        <v>8.4099999999999995E-4</v>
      </c>
      <c r="C50" s="19">
        <v>4.4200000000000001E-4</v>
      </c>
      <c r="E50" s="19"/>
      <c r="F50" s="19"/>
    </row>
    <row r="51" spans="1:6" x14ac:dyDescent="0.25">
      <c r="A51">
        <f t="shared" si="0"/>
        <v>41</v>
      </c>
      <c r="B51" s="19">
        <v>8.8999999999999995E-4</v>
      </c>
      <c r="C51" s="19">
        <v>4.84E-4</v>
      </c>
      <c r="E51" s="19"/>
      <c r="F51" s="19"/>
    </row>
    <row r="52" spans="1:6" x14ac:dyDescent="0.25">
      <c r="A52">
        <f t="shared" si="0"/>
        <v>42</v>
      </c>
      <c r="B52" s="19">
        <v>9.8700000000000003E-4</v>
      </c>
      <c r="C52" s="19">
        <v>5.3300000000000005E-4</v>
      </c>
      <c r="E52" s="19"/>
      <c r="F52" s="19"/>
    </row>
    <row r="53" spans="1:6" x14ac:dyDescent="0.25">
      <c r="A53">
        <f t="shared" si="0"/>
        <v>43</v>
      </c>
      <c r="B53" s="19">
        <v>1.1329999999999999E-3</v>
      </c>
      <c r="C53" s="19">
        <v>5.8600000000000004E-4</v>
      </c>
      <c r="E53" s="19"/>
      <c r="F53" s="19"/>
    </row>
    <row r="54" spans="1:6" x14ac:dyDescent="0.25">
      <c r="A54">
        <f t="shared" si="0"/>
        <v>44</v>
      </c>
      <c r="B54" s="19">
        <v>1.328E-3</v>
      </c>
      <c r="C54" s="19">
        <v>6.4400000000000004E-4</v>
      </c>
      <c r="E54" s="19"/>
      <c r="F54" s="19"/>
    </row>
    <row r="55" spans="1:6" x14ac:dyDescent="0.25">
      <c r="A55">
        <f t="shared" si="0"/>
        <v>45</v>
      </c>
      <c r="B55" s="19">
        <v>1.572E-3</v>
      </c>
      <c r="C55" s="19">
        <v>6.8900000000000005E-4</v>
      </c>
      <c r="E55" s="19"/>
      <c r="F55" s="19"/>
    </row>
    <row r="56" spans="1:6" x14ac:dyDescent="0.25">
      <c r="A56">
        <f t="shared" si="0"/>
        <v>46</v>
      </c>
      <c r="B56" s="19">
        <v>1.864E-3</v>
      </c>
      <c r="C56" s="19">
        <v>7.7800000000000005E-4</v>
      </c>
      <c r="E56" s="19"/>
      <c r="F56" s="19"/>
    </row>
    <row r="57" spans="1:6" x14ac:dyDescent="0.25">
      <c r="A57">
        <f t="shared" si="0"/>
        <v>47</v>
      </c>
      <c r="B57" s="19">
        <v>2.2049999999999999E-3</v>
      </c>
      <c r="C57" s="19">
        <v>9.1200000000000005E-4</v>
      </c>
      <c r="E57" s="19"/>
      <c r="F57" s="19"/>
    </row>
    <row r="58" spans="1:6" x14ac:dyDescent="0.25">
      <c r="A58">
        <f t="shared" si="0"/>
        <v>48</v>
      </c>
      <c r="B58" s="19">
        <v>2.5950000000000001E-3</v>
      </c>
      <c r="C58" s="19">
        <v>1.09E-3</v>
      </c>
      <c r="E58" s="19"/>
      <c r="F58" s="19"/>
    </row>
    <row r="59" spans="1:6" x14ac:dyDescent="0.25">
      <c r="A59">
        <f t="shared" si="0"/>
        <v>49</v>
      </c>
      <c r="B59" s="19">
        <v>3.0339999999999998E-3</v>
      </c>
      <c r="C59" s="19">
        <v>1.3129999999999999E-3</v>
      </c>
      <c r="E59" s="19"/>
      <c r="F59" s="19"/>
    </row>
    <row r="60" spans="1:6" x14ac:dyDescent="0.25">
      <c r="A60">
        <f t="shared" si="0"/>
        <v>50</v>
      </c>
      <c r="B60" s="19">
        <v>3.5209999999999998E-3</v>
      </c>
      <c r="C60" s="19">
        <v>1.58E-3</v>
      </c>
      <c r="E60" s="19"/>
      <c r="F60" s="19"/>
    </row>
    <row r="61" spans="1:6" x14ac:dyDescent="0.25">
      <c r="A61">
        <f t="shared" si="0"/>
        <v>51</v>
      </c>
      <c r="B61" s="19">
        <v>3.5560000000000001E-3</v>
      </c>
      <c r="C61" s="19">
        <v>1.6969999999999999E-3</v>
      </c>
      <c r="E61" s="19"/>
      <c r="F61" s="19"/>
    </row>
    <row r="62" spans="1:6" x14ac:dyDescent="0.25">
      <c r="A62">
        <f t="shared" si="0"/>
        <v>52</v>
      </c>
      <c r="B62" s="19">
        <v>3.5460000000000001E-3</v>
      </c>
      <c r="C62" s="19">
        <v>1.9139999999999999E-3</v>
      </c>
      <c r="E62" s="19"/>
      <c r="F62" s="19"/>
    </row>
    <row r="63" spans="1:6" x14ac:dyDescent="0.25">
      <c r="A63">
        <f t="shared" si="0"/>
        <v>53</v>
      </c>
      <c r="B63" s="19">
        <v>3.5950000000000001E-3</v>
      </c>
      <c r="C63" s="19">
        <v>2.1930000000000001E-3</v>
      </c>
      <c r="E63" s="19"/>
      <c r="F63" s="19"/>
    </row>
    <row r="64" spans="1:6" x14ac:dyDescent="0.25">
      <c r="A64">
        <f t="shared" si="0"/>
        <v>54</v>
      </c>
      <c r="B64" s="19">
        <v>3.643E-3</v>
      </c>
      <c r="C64" s="19">
        <v>2.532E-3</v>
      </c>
      <c r="E64" s="19"/>
      <c r="F64" s="19"/>
    </row>
    <row r="65" spans="1:6" x14ac:dyDescent="0.25">
      <c r="A65">
        <f t="shared" si="0"/>
        <v>55</v>
      </c>
      <c r="B65" s="19">
        <v>3.7980000000000002E-3</v>
      </c>
      <c r="C65" s="19">
        <v>2.9350000000000001E-3</v>
      </c>
      <c r="E65" s="19"/>
      <c r="F65" s="19"/>
    </row>
    <row r="66" spans="1:6" x14ac:dyDescent="0.25">
      <c r="A66">
        <f t="shared" si="0"/>
        <v>56</v>
      </c>
      <c r="B66" s="19">
        <v>4.0330000000000001E-3</v>
      </c>
      <c r="C66" s="19">
        <v>3.418E-3</v>
      </c>
      <c r="E66" s="19"/>
      <c r="F66" s="19"/>
    </row>
    <row r="67" spans="1:6" x14ac:dyDescent="0.25">
      <c r="A67">
        <f t="shared" si="0"/>
        <v>57</v>
      </c>
      <c r="B67" s="19">
        <v>4.3439999999999998E-3</v>
      </c>
      <c r="C67" s="19">
        <v>3.908E-3</v>
      </c>
      <c r="E67" s="19"/>
      <c r="F67" s="19"/>
    </row>
    <row r="68" spans="1:6" x14ac:dyDescent="0.25">
      <c r="A68">
        <f t="shared" si="0"/>
        <v>58</v>
      </c>
      <c r="B68" s="19">
        <v>4.7580000000000001E-3</v>
      </c>
      <c r="C68" s="19">
        <v>4.385E-3</v>
      </c>
      <c r="E68" s="19"/>
      <c r="F68" s="19"/>
    </row>
    <row r="69" spans="1:6" x14ac:dyDescent="0.25">
      <c r="A69">
        <f t="shared" si="0"/>
        <v>59</v>
      </c>
      <c r="B69" s="19">
        <v>5.1650000000000003E-3</v>
      </c>
      <c r="C69" s="19">
        <v>4.9290000000000002E-3</v>
      </c>
      <c r="E69" s="19"/>
      <c r="F69" s="19"/>
    </row>
    <row r="70" spans="1:6" x14ac:dyDescent="0.25">
      <c r="A70">
        <f t="shared" si="0"/>
        <v>60</v>
      </c>
      <c r="B70" s="19">
        <v>5.6559999999999996E-3</v>
      </c>
      <c r="C70" s="19">
        <v>5.5250000000000004E-3</v>
      </c>
      <c r="E70" s="19"/>
      <c r="F70" s="19"/>
    </row>
    <row r="71" spans="1:6" x14ac:dyDescent="0.25">
      <c r="A71">
        <f t="shared" si="0"/>
        <v>61</v>
      </c>
      <c r="B71" s="19">
        <v>6.3579999999999999E-3</v>
      </c>
      <c r="C71" s="19">
        <v>6.1659999999999996E-3</v>
      </c>
      <c r="E71" s="19"/>
      <c r="F71" s="19"/>
    </row>
    <row r="72" spans="1:6" x14ac:dyDescent="0.25">
      <c r="A72">
        <f t="shared" si="0"/>
        <v>62</v>
      </c>
      <c r="B72" s="19">
        <v>7.0039999999999998E-3</v>
      </c>
      <c r="C72" s="19">
        <v>6.8519999999999996E-3</v>
      </c>
      <c r="E72" s="19"/>
      <c r="F72" s="19"/>
    </row>
    <row r="73" spans="1:6" x14ac:dyDescent="0.25">
      <c r="A73">
        <f t="shared" si="0"/>
        <v>63</v>
      </c>
      <c r="B73" s="19">
        <v>7.9179999999999997E-3</v>
      </c>
      <c r="C73" s="19">
        <v>7.5820000000000002E-3</v>
      </c>
      <c r="E73" s="19"/>
      <c r="F73" s="19"/>
    </row>
    <row r="74" spans="1:6" x14ac:dyDescent="0.25">
      <c r="A74">
        <f t="shared" si="0"/>
        <v>64</v>
      </c>
      <c r="B74" s="19">
        <v>8.7609999999999997E-3</v>
      </c>
      <c r="C74" s="19">
        <v>8.3719999999999992E-3</v>
      </c>
      <c r="E74" s="19"/>
      <c r="F74" s="19"/>
    </row>
    <row r="75" spans="1:6" x14ac:dyDescent="0.25">
      <c r="A75">
        <f t="shared" si="0"/>
        <v>65</v>
      </c>
      <c r="B75" s="19">
        <v>9.7029999999999998E-3</v>
      </c>
      <c r="C75" s="19">
        <v>9.2350000000000002E-3</v>
      </c>
      <c r="E75" s="19"/>
      <c r="F75" s="19"/>
    </row>
    <row r="76" spans="1:6" x14ac:dyDescent="0.25">
      <c r="A76">
        <f t="shared" si="0"/>
        <v>66</v>
      </c>
      <c r="B76" s="19">
        <v>1.1004E-2</v>
      </c>
      <c r="C76" s="19">
        <v>1.017E-2</v>
      </c>
      <c r="E76" s="19"/>
      <c r="F76" s="19"/>
    </row>
    <row r="77" spans="1:6" x14ac:dyDescent="0.25">
      <c r="A77">
        <f t="shared" ref="A77:A130" si="1">A76+1</f>
        <v>67</v>
      </c>
      <c r="B77" s="19">
        <v>1.2182E-2</v>
      </c>
      <c r="C77" s="19">
        <v>1.1174999999999999E-2</v>
      </c>
      <c r="E77" s="19"/>
      <c r="F77" s="19"/>
    </row>
    <row r="78" spans="1:6" x14ac:dyDescent="0.25">
      <c r="A78">
        <f t="shared" si="1"/>
        <v>68</v>
      </c>
      <c r="B78" s="19">
        <v>1.316E-2</v>
      </c>
      <c r="C78" s="19">
        <v>1.2271000000000001E-2</v>
      </c>
      <c r="E78" s="19"/>
      <c r="F78" s="19"/>
    </row>
    <row r="79" spans="1:6" x14ac:dyDescent="0.25">
      <c r="A79">
        <f t="shared" si="1"/>
        <v>69</v>
      </c>
      <c r="B79" s="19">
        <v>1.4537E-2</v>
      </c>
      <c r="C79" s="19">
        <v>1.3502999999999999E-2</v>
      </c>
      <c r="E79" s="19"/>
      <c r="F79" s="19"/>
    </row>
    <row r="80" spans="1:6" x14ac:dyDescent="0.25">
      <c r="A80">
        <f t="shared" si="1"/>
        <v>70</v>
      </c>
      <c r="B80" s="19">
        <v>1.5685999999999999E-2</v>
      </c>
      <c r="C80" s="19">
        <v>1.4919E-2</v>
      </c>
      <c r="E80" s="19"/>
      <c r="F80" s="19"/>
    </row>
    <row r="81" spans="1:6" x14ac:dyDescent="0.25">
      <c r="A81">
        <f t="shared" si="1"/>
        <v>71</v>
      </c>
      <c r="B81" s="19">
        <v>1.7356E-2</v>
      </c>
      <c r="C81" s="19">
        <v>1.6177E-2</v>
      </c>
      <c r="E81" s="19"/>
      <c r="F81" s="19"/>
    </row>
    <row r="82" spans="1:6" x14ac:dyDescent="0.25">
      <c r="A82">
        <f t="shared" si="1"/>
        <v>72</v>
      </c>
      <c r="B82" s="19">
        <v>1.9271E-2</v>
      </c>
      <c r="C82" s="19">
        <v>1.7994E-2</v>
      </c>
      <c r="E82" s="19"/>
      <c r="F82" s="19"/>
    </row>
    <row r="83" spans="1:6" x14ac:dyDescent="0.25">
      <c r="A83">
        <f t="shared" si="1"/>
        <v>73</v>
      </c>
      <c r="B83" s="19">
        <v>2.1465000000000001E-2</v>
      </c>
      <c r="C83" s="19">
        <v>1.9543000000000001E-2</v>
      </c>
      <c r="E83" s="19"/>
      <c r="F83" s="19"/>
    </row>
    <row r="84" spans="1:6" x14ac:dyDescent="0.25">
      <c r="A84">
        <f t="shared" si="1"/>
        <v>74</v>
      </c>
      <c r="B84" s="19">
        <v>2.3945999999999999E-2</v>
      </c>
      <c r="C84" s="19">
        <v>2.1659999999999999E-2</v>
      </c>
      <c r="E84" s="19"/>
      <c r="F84" s="19"/>
    </row>
    <row r="85" spans="1:6" x14ac:dyDescent="0.25">
      <c r="A85">
        <f t="shared" si="1"/>
        <v>75</v>
      </c>
      <c r="B85" s="19">
        <v>2.7355999999999998E-2</v>
      </c>
      <c r="C85" s="19">
        <v>2.3365E-2</v>
      </c>
      <c r="E85" s="19"/>
      <c r="F85" s="19"/>
    </row>
    <row r="86" spans="1:6" x14ac:dyDescent="0.25">
      <c r="A86">
        <f t="shared" si="1"/>
        <v>76</v>
      </c>
      <c r="B86" s="19">
        <v>3.049E-2</v>
      </c>
      <c r="C86" s="19">
        <v>2.5742999999999999E-2</v>
      </c>
      <c r="E86" s="19"/>
      <c r="F86" s="19"/>
    </row>
    <row r="87" spans="1:6" x14ac:dyDescent="0.25">
      <c r="A87">
        <f t="shared" si="1"/>
        <v>77</v>
      </c>
      <c r="B87" s="19">
        <v>3.4715000000000003E-2</v>
      </c>
      <c r="C87" s="19">
        <v>2.9017000000000001E-2</v>
      </c>
      <c r="E87" s="19"/>
      <c r="F87" s="19"/>
    </row>
    <row r="88" spans="1:6" x14ac:dyDescent="0.25">
      <c r="A88">
        <f t="shared" si="1"/>
        <v>78</v>
      </c>
      <c r="B88" s="19">
        <v>3.9486E-2</v>
      </c>
      <c r="C88" s="19">
        <v>3.1986000000000001E-2</v>
      </c>
      <c r="E88" s="19"/>
      <c r="F88" s="19"/>
    </row>
    <row r="89" spans="1:6" x14ac:dyDescent="0.25">
      <c r="A89">
        <f t="shared" si="1"/>
        <v>79</v>
      </c>
      <c r="B89" s="19">
        <v>4.4914999999999997E-2</v>
      </c>
      <c r="C89" s="19">
        <v>3.5313999999999998E-2</v>
      </c>
      <c r="E89" s="19"/>
      <c r="F89" s="19"/>
    </row>
    <row r="90" spans="1:6" x14ac:dyDescent="0.25">
      <c r="A90">
        <f t="shared" si="1"/>
        <v>80</v>
      </c>
      <c r="B90" s="19">
        <v>5.1083000000000003E-2</v>
      </c>
      <c r="C90" s="19">
        <v>3.9033999999999999E-2</v>
      </c>
      <c r="E90" s="19"/>
      <c r="F90" s="19"/>
    </row>
    <row r="91" spans="1:6" x14ac:dyDescent="0.25">
      <c r="A91">
        <f t="shared" si="1"/>
        <v>81</v>
      </c>
      <c r="B91" s="19">
        <v>5.8515999999999999E-2</v>
      </c>
      <c r="C91" s="19">
        <v>4.3203999999999999E-2</v>
      </c>
      <c r="E91" s="19"/>
      <c r="F91" s="19"/>
    </row>
    <row r="92" spans="1:6" x14ac:dyDescent="0.25">
      <c r="A92">
        <f t="shared" si="1"/>
        <v>82</v>
      </c>
      <c r="B92" s="19">
        <v>6.6909999999999997E-2</v>
      </c>
      <c r="C92" s="19">
        <v>4.7896000000000001E-2</v>
      </c>
      <c r="E92" s="19"/>
      <c r="F92" s="19"/>
    </row>
    <row r="93" spans="1:6" x14ac:dyDescent="0.25">
      <c r="A93">
        <f t="shared" si="1"/>
        <v>83</v>
      </c>
      <c r="B93" s="19">
        <v>7.4583999999999998E-2</v>
      </c>
      <c r="C93" s="19">
        <v>5.3180999999999999E-2</v>
      </c>
      <c r="E93" s="19"/>
      <c r="F93" s="19"/>
    </row>
    <row r="94" spans="1:6" x14ac:dyDescent="0.25">
      <c r="A94">
        <f t="shared" si="1"/>
        <v>84</v>
      </c>
      <c r="B94" s="19">
        <v>8.4892999999999996E-2</v>
      </c>
      <c r="C94" s="19">
        <v>5.9145999999999997E-2</v>
      </c>
      <c r="E94" s="19"/>
      <c r="F94" s="19"/>
    </row>
    <row r="95" spans="1:6" x14ac:dyDescent="0.25">
      <c r="A95">
        <f t="shared" si="1"/>
        <v>85</v>
      </c>
      <c r="B95" s="19">
        <v>9.4232999999999997E-2</v>
      </c>
      <c r="C95" s="19">
        <v>6.7434999999999995E-2</v>
      </c>
      <c r="E95" s="19"/>
      <c r="F95" s="19"/>
    </row>
    <row r="96" spans="1:6" x14ac:dyDescent="0.25">
      <c r="A96">
        <f t="shared" si="1"/>
        <v>86</v>
      </c>
      <c r="B96" s="19">
        <v>0.104477</v>
      </c>
      <c r="C96" s="19">
        <v>7.6969999999999997E-2</v>
      </c>
      <c r="E96" s="19"/>
      <c r="F96" s="19"/>
    </row>
    <row r="97" spans="1:6" x14ac:dyDescent="0.25">
      <c r="A97">
        <f t="shared" si="1"/>
        <v>87</v>
      </c>
      <c r="B97" s="19">
        <v>0.11845799999999999</v>
      </c>
      <c r="C97" s="19">
        <v>8.7853000000000001E-2</v>
      </c>
      <c r="E97" s="19"/>
      <c r="F97" s="19"/>
    </row>
    <row r="98" spans="1:6" x14ac:dyDescent="0.25">
      <c r="A98">
        <f t="shared" si="1"/>
        <v>88</v>
      </c>
      <c r="B98" s="19">
        <v>0.13419200000000001</v>
      </c>
      <c r="C98" s="19">
        <v>9.7853999999999997E-2</v>
      </c>
      <c r="E98" s="19"/>
      <c r="F98" s="19"/>
    </row>
    <row r="99" spans="1:6" x14ac:dyDescent="0.25">
      <c r="A99">
        <f t="shared" si="1"/>
        <v>89</v>
      </c>
      <c r="B99" s="19">
        <v>0.14829800000000001</v>
      </c>
      <c r="C99" s="19">
        <v>0.11119800000000001</v>
      </c>
      <c r="E99" s="19"/>
      <c r="F99" s="19"/>
    </row>
    <row r="100" spans="1:6" x14ac:dyDescent="0.25">
      <c r="A100">
        <f t="shared" si="1"/>
        <v>90</v>
      </c>
      <c r="B100" s="19">
        <v>0.16725699999999999</v>
      </c>
      <c r="C100" s="19">
        <v>0.12289</v>
      </c>
      <c r="E100" s="19"/>
      <c r="F100" s="19"/>
    </row>
    <row r="101" spans="1:6" x14ac:dyDescent="0.25">
      <c r="A101">
        <f t="shared" si="1"/>
        <v>91</v>
      </c>
      <c r="B101" s="19">
        <v>0.18217700000000001</v>
      </c>
      <c r="C101" s="19">
        <v>0.13494900000000001</v>
      </c>
      <c r="E101" s="19"/>
      <c r="F101" s="19"/>
    </row>
    <row r="102" spans="1:6" x14ac:dyDescent="0.25">
      <c r="A102">
        <f t="shared" si="1"/>
        <v>92</v>
      </c>
      <c r="B102" s="19">
        <v>0.20214199999999999</v>
      </c>
      <c r="C102" s="19">
        <v>0.147094</v>
      </c>
      <c r="E102" s="19"/>
      <c r="F102" s="19"/>
    </row>
    <row r="103" spans="1:6" x14ac:dyDescent="0.25">
      <c r="A103">
        <f t="shared" si="1"/>
        <v>93</v>
      </c>
      <c r="B103" s="19">
        <v>0.21806</v>
      </c>
      <c r="C103" s="19">
        <v>0.16276299999999999</v>
      </c>
      <c r="E103" s="19"/>
      <c r="F103" s="19"/>
    </row>
    <row r="104" spans="1:6" x14ac:dyDescent="0.25">
      <c r="A104">
        <f t="shared" si="1"/>
        <v>94</v>
      </c>
      <c r="B104" s="19">
        <v>0.233954</v>
      </c>
      <c r="C104" s="19">
        <v>0.17457300000000001</v>
      </c>
      <c r="E104" s="19"/>
      <c r="F104" s="19"/>
    </row>
    <row r="105" spans="1:6" x14ac:dyDescent="0.25">
      <c r="A105">
        <f t="shared" si="1"/>
        <v>95</v>
      </c>
      <c r="B105" s="19">
        <v>0.25545299999999999</v>
      </c>
      <c r="C105" s="19">
        <v>0.185756</v>
      </c>
      <c r="E105" s="19"/>
      <c r="F105" s="19"/>
    </row>
    <row r="106" spans="1:6" x14ac:dyDescent="0.25">
      <c r="A106">
        <f t="shared" si="1"/>
        <v>96</v>
      </c>
      <c r="B106" s="19">
        <v>0.27112900000000001</v>
      </c>
      <c r="C106" s="19">
        <v>0.19613700000000001</v>
      </c>
      <c r="E106" s="19"/>
      <c r="F106" s="19"/>
    </row>
    <row r="107" spans="1:6" x14ac:dyDescent="0.25">
      <c r="A107">
        <f t="shared" si="1"/>
        <v>97</v>
      </c>
      <c r="B107" s="19">
        <v>0.286358</v>
      </c>
      <c r="C107" s="19">
        <v>0.210344</v>
      </c>
      <c r="E107" s="19"/>
      <c r="F107" s="19"/>
    </row>
    <row r="108" spans="1:6" x14ac:dyDescent="0.25">
      <c r="A108">
        <f t="shared" si="1"/>
        <v>98</v>
      </c>
      <c r="B108" s="19">
        <v>0.30812299999999998</v>
      </c>
      <c r="C108" s="19">
        <v>0.21885199999999999</v>
      </c>
      <c r="E108" s="19"/>
      <c r="F108" s="19"/>
    </row>
    <row r="109" spans="1:6" x14ac:dyDescent="0.25">
      <c r="A109">
        <f t="shared" si="1"/>
        <v>99</v>
      </c>
      <c r="B109" s="19">
        <v>0.32269500000000001</v>
      </c>
      <c r="C109" s="19">
        <v>0.22612299999999999</v>
      </c>
      <c r="E109" s="19"/>
      <c r="F109" s="19"/>
    </row>
    <row r="110" spans="1:6" x14ac:dyDescent="0.25">
      <c r="A110">
        <f t="shared" si="1"/>
        <v>100</v>
      </c>
      <c r="B110" s="19">
        <v>0.33671800000000002</v>
      </c>
      <c r="C110" s="19">
        <v>0.23206499999999999</v>
      </c>
      <c r="E110" s="19"/>
      <c r="F110" s="19"/>
    </row>
    <row r="111" spans="1:6" x14ac:dyDescent="0.25">
      <c r="A111">
        <f t="shared" si="1"/>
        <v>101</v>
      </c>
      <c r="B111" s="19">
        <v>0.358628</v>
      </c>
      <c r="C111" s="19">
        <v>0.244834</v>
      </c>
      <c r="E111" s="19"/>
      <c r="F111" s="19"/>
    </row>
    <row r="112" spans="1:6" x14ac:dyDescent="0.25">
      <c r="A112">
        <f t="shared" si="1"/>
        <v>102</v>
      </c>
      <c r="B112" s="19">
        <v>0.37168499999999999</v>
      </c>
      <c r="C112" s="19">
        <v>0.254498</v>
      </c>
      <c r="E112" s="19"/>
      <c r="F112" s="19"/>
    </row>
    <row r="113" spans="1:6" x14ac:dyDescent="0.25">
      <c r="A113">
        <f t="shared" si="1"/>
        <v>103</v>
      </c>
      <c r="B113" s="19">
        <v>0.38303999999999999</v>
      </c>
      <c r="C113" s="19">
        <v>0.266044</v>
      </c>
      <c r="E113" s="19"/>
      <c r="F113" s="19"/>
    </row>
    <row r="114" spans="1:6" x14ac:dyDescent="0.25">
      <c r="A114">
        <f t="shared" si="1"/>
        <v>104</v>
      </c>
      <c r="B114" s="19">
        <v>0.39200299999999999</v>
      </c>
      <c r="C114" s="19">
        <v>0.279055</v>
      </c>
      <c r="E114" s="19"/>
      <c r="F114" s="19"/>
    </row>
    <row r="115" spans="1:6" x14ac:dyDescent="0.25">
      <c r="A115">
        <f t="shared" si="1"/>
        <v>105</v>
      </c>
      <c r="B115" s="19">
        <v>0.39788600000000002</v>
      </c>
      <c r="C115" s="19">
        <v>0.29311599999999999</v>
      </c>
      <c r="E115" s="19"/>
      <c r="F115" s="19"/>
    </row>
    <row r="116" spans="1:6" x14ac:dyDescent="0.25">
      <c r="A116">
        <f t="shared" si="1"/>
        <v>106</v>
      </c>
      <c r="B116" s="19">
        <v>0.4</v>
      </c>
      <c r="C116" s="19">
        <v>0.307811</v>
      </c>
      <c r="E116" s="19"/>
      <c r="F116" s="19"/>
    </row>
    <row r="117" spans="1:6" x14ac:dyDescent="0.25">
      <c r="A117">
        <f t="shared" si="1"/>
        <v>107</v>
      </c>
      <c r="B117" s="19">
        <v>0.4</v>
      </c>
      <c r="C117" s="19">
        <v>0.32272499999999998</v>
      </c>
      <c r="E117" s="19"/>
      <c r="F117" s="19"/>
    </row>
    <row r="118" spans="1:6" x14ac:dyDescent="0.25">
      <c r="A118">
        <f t="shared" si="1"/>
        <v>108</v>
      </c>
      <c r="B118" s="19">
        <v>0.4</v>
      </c>
      <c r="C118" s="19">
        <v>0.33744099999999999</v>
      </c>
      <c r="E118" s="19"/>
      <c r="F118" s="19"/>
    </row>
    <row r="119" spans="1:6" x14ac:dyDescent="0.25">
      <c r="A119">
        <f t="shared" si="1"/>
        <v>109</v>
      </c>
      <c r="B119" s="19">
        <v>0.4</v>
      </c>
      <c r="C119" s="19">
        <v>0.35154400000000002</v>
      </c>
      <c r="E119" s="19"/>
      <c r="F119" s="19"/>
    </row>
    <row r="120" spans="1:6" x14ac:dyDescent="0.25">
      <c r="A120">
        <f t="shared" si="1"/>
        <v>110</v>
      </c>
      <c r="B120" s="19">
        <v>0.4</v>
      </c>
      <c r="C120" s="19">
        <v>0.36461700000000002</v>
      </c>
      <c r="E120" s="19"/>
      <c r="F120" s="19"/>
    </row>
    <row r="121" spans="1:6" x14ac:dyDescent="0.25">
      <c r="A121">
        <f t="shared" si="1"/>
        <v>111</v>
      </c>
      <c r="B121" s="19">
        <v>0.4</v>
      </c>
      <c r="C121" s="19">
        <v>0.37624600000000002</v>
      </c>
      <c r="E121" s="19"/>
      <c r="F121" s="19"/>
    </row>
    <row r="122" spans="1:6" x14ac:dyDescent="0.25">
      <c r="A122">
        <f t="shared" si="1"/>
        <v>112</v>
      </c>
      <c r="B122" s="19">
        <v>0.4</v>
      </c>
      <c r="C122" s="19">
        <v>0.386015</v>
      </c>
      <c r="E122" s="19"/>
      <c r="F122" s="19"/>
    </row>
    <row r="123" spans="1:6" x14ac:dyDescent="0.25">
      <c r="A123">
        <f t="shared" si="1"/>
        <v>113</v>
      </c>
      <c r="B123" s="19">
        <v>0.4</v>
      </c>
      <c r="C123" s="19">
        <v>0.393507</v>
      </c>
      <c r="E123" s="19"/>
      <c r="F123" s="19"/>
    </row>
    <row r="124" spans="1:6" x14ac:dyDescent="0.25">
      <c r="A124">
        <f t="shared" si="1"/>
        <v>114</v>
      </c>
      <c r="B124" s="19">
        <v>0.4</v>
      </c>
      <c r="C124" s="19">
        <v>0.398308</v>
      </c>
      <c r="E124" s="19"/>
      <c r="F124" s="19"/>
    </row>
    <row r="125" spans="1:6" x14ac:dyDescent="0.25">
      <c r="A125">
        <f t="shared" si="1"/>
        <v>115</v>
      </c>
      <c r="B125" s="19">
        <v>0.4</v>
      </c>
      <c r="C125" s="19">
        <v>0.4</v>
      </c>
      <c r="E125" s="19"/>
      <c r="F125" s="19"/>
    </row>
    <row r="126" spans="1:6" x14ac:dyDescent="0.25">
      <c r="A126">
        <f t="shared" si="1"/>
        <v>116</v>
      </c>
      <c r="B126" s="19">
        <v>0.4</v>
      </c>
      <c r="C126" s="19">
        <v>0.4</v>
      </c>
      <c r="E126" s="19"/>
      <c r="F126" s="19"/>
    </row>
    <row r="127" spans="1:6" x14ac:dyDescent="0.25">
      <c r="A127">
        <f t="shared" si="1"/>
        <v>117</v>
      </c>
      <c r="B127" s="19">
        <v>0.4</v>
      </c>
      <c r="C127" s="19">
        <v>0.4</v>
      </c>
      <c r="E127" s="19"/>
      <c r="F127" s="19"/>
    </row>
    <row r="128" spans="1:6" x14ac:dyDescent="0.25">
      <c r="A128">
        <f t="shared" si="1"/>
        <v>118</v>
      </c>
      <c r="B128" s="19">
        <v>0.4</v>
      </c>
      <c r="C128" s="19">
        <v>0.4</v>
      </c>
      <c r="E128" s="19"/>
      <c r="F128" s="19"/>
    </row>
    <row r="129" spans="1:6" x14ac:dyDescent="0.25">
      <c r="A129">
        <f t="shared" si="1"/>
        <v>119</v>
      </c>
      <c r="B129" s="19">
        <v>0.4</v>
      </c>
      <c r="C129" s="19">
        <v>0.4</v>
      </c>
      <c r="E129" s="19"/>
      <c r="F129" s="19"/>
    </row>
    <row r="130" spans="1:6" x14ac:dyDescent="0.25">
      <c r="A130">
        <f t="shared" si="1"/>
        <v>120</v>
      </c>
      <c r="B130" s="19">
        <v>1</v>
      </c>
      <c r="C130" s="19">
        <v>1</v>
      </c>
      <c r="E130" s="19"/>
      <c r="F130" s="19"/>
    </row>
  </sheetData>
  <mergeCells count="1">
    <mergeCell ref="B7: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Disclaimer</vt:lpstr>
      <vt:lpstr>q.x</vt:lpstr>
      <vt:lpstr>q.star.x</vt:lpstr>
      <vt:lpstr>MortTables</vt:lpstr>
      <vt:lpstr>gamma</vt:lpstr>
      <vt:lpstr>q.table</vt:lpstr>
      <vt:lpstr>rf</vt:lpstr>
    </vt:vector>
  </TitlesOfParts>
  <Company>Pi Longevity Extension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Moshe_Arye Milevsky</dc:creator>
  <cp:lastModifiedBy>Barbara</cp:lastModifiedBy>
  <dcterms:created xsi:type="dcterms:W3CDTF">2017-06-06T19:58:44Z</dcterms:created>
  <dcterms:modified xsi:type="dcterms:W3CDTF">2019-04-04T19:12:10Z</dcterms:modified>
</cp:coreProperties>
</file>