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Education\Exams\0-Examinations\Exams\2021\S21\"/>
    </mc:Choice>
  </mc:AlternateContent>
  <xr:revisionPtr revIDLastSave="0" documentId="13_ncr:1_{6BE2204F-8507-4221-B4D4-EEAF1C59A8E8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Q1" sheetId="2" r:id="rId1"/>
    <sheet name="Q2 " sheetId="3" r:id="rId2"/>
    <sheet name="Q3" sheetId="4" r:id="rId3"/>
    <sheet name="Q4" sheetId="5" r:id="rId4"/>
    <sheet name="Q5" sheetId="6" r:id="rId5"/>
    <sheet name="Q6" sheetId="7" r:id="rId6"/>
    <sheet name="Q7" sheetId="8" r:id="rId7"/>
    <sheet name="Living Daylights" sheetId="9" r:id="rId8"/>
    <sheet name="Thunderball Charts" sheetId="10" r:id="rId9"/>
    <sheet name="Another Day" sheetId="11" r:id="rId10"/>
  </sheets>
  <definedNames>
    <definedName name="_xlnm._FilterDatabase" localSheetId="8" hidden="1">'Thunderball Charts'!$BE$6:$BR$54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10" l="1"/>
  <c r="K29" i="10" s="1"/>
  <c r="L28" i="10"/>
  <c r="K28" i="10" s="1"/>
  <c r="L27" i="10"/>
  <c r="K27" i="10" s="1"/>
  <c r="L26" i="10"/>
  <c r="V25" i="10"/>
  <c r="U25" i="10"/>
  <c r="P25" i="10"/>
  <c r="L25" i="10"/>
  <c r="K25" i="10" s="1"/>
  <c r="V24" i="10"/>
  <c r="U24" i="10"/>
  <c r="K24" i="10" s="1"/>
  <c r="P24" i="10"/>
  <c r="L24" i="10"/>
  <c r="V23" i="10"/>
  <c r="U23" i="10"/>
  <c r="P23" i="10"/>
  <c r="V22" i="10"/>
  <c r="U22" i="10"/>
  <c r="K22" i="10" s="1"/>
  <c r="P22" i="10"/>
  <c r="L22" i="10"/>
  <c r="V21" i="10"/>
  <c r="U21" i="10"/>
  <c r="P21" i="10"/>
  <c r="V20" i="10"/>
  <c r="U20" i="10"/>
  <c r="P20" i="10"/>
  <c r="L20" i="10"/>
  <c r="L21" i="10" s="1"/>
  <c r="K21" i="10" s="1"/>
  <c r="V19" i="10"/>
  <c r="U19" i="10"/>
  <c r="M22" i="10" s="1"/>
  <c r="P19" i="10"/>
  <c r="V18" i="10"/>
  <c r="U18" i="10"/>
  <c r="P18" i="10"/>
  <c r="L18" i="10"/>
  <c r="V17" i="10"/>
  <c r="U17" i="10"/>
  <c r="P17" i="10"/>
  <c r="V16" i="10"/>
  <c r="U16" i="10"/>
  <c r="P16" i="10"/>
  <c r="L16" i="10"/>
  <c r="L17" i="10" s="1"/>
  <c r="K17" i="10" s="1"/>
  <c r="J16" i="10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V15" i="10"/>
  <c r="U15" i="10"/>
  <c r="P15" i="10"/>
  <c r="L15" i="10"/>
  <c r="M15" i="10" s="1"/>
  <c r="G15" i="10" s="1"/>
  <c r="V14" i="10"/>
  <c r="U14" i="10"/>
  <c r="T68" i="9"/>
  <c r="X68" i="9" s="1"/>
  <c r="S68" i="9"/>
  <c r="R68" i="9"/>
  <c r="W68" i="9" s="1"/>
  <c r="T67" i="9"/>
  <c r="S67" i="9"/>
  <c r="R67" i="9"/>
  <c r="T66" i="9"/>
  <c r="S66" i="9"/>
  <c r="S69" i="9" s="1"/>
  <c r="R66" i="9"/>
  <c r="R69" i="9" s="1"/>
  <c r="X65" i="9"/>
  <c r="W65" i="9"/>
  <c r="V65" i="9"/>
  <c r="Z65" i="9" s="1"/>
  <c r="X64" i="9"/>
  <c r="W64" i="9"/>
  <c r="V64" i="9"/>
  <c r="Z64" i="9" s="1"/>
  <c r="Y63" i="9"/>
  <c r="X63" i="9"/>
  <c r="W63" i="9"/>
  <c r="V63" i="9"/>
  <c r="Z63" i="9" s="1"/>
  <c r="X62" i="9"/>
  <c r="W62" i="9"/>
  <c r="V62" i="9"/>
  <c r="Y62" i="9" s="1"/>
  <c r="X61" i="9"/>
  <c r="W61" i="9"/>
  <c r="V61" i="9"/>
  <c r="Z61" i="9" s="1"/>
  <c r="X60" i="9"/>
  <c r="W60" i="9"/>
  <c r="V60" i="9"/>
  <c r="Z60" i="9" s="1"/>
  <c r="X59" i="9"/>
  <c r="W59" i="9"/>
  <c r="V59" i="9"/>
  <c r="Z59" i="9" s="1"/>
  <c r="X58" i="9"/>
  <c r="W58" i="9"/>
  <c r="V58" i="9"/>
  <c r="Y58" i="9" s="1"/>
  <c r="X57" i="9"/>
  <c r="W57" i="9"/>
  <c r="V57" i="9"/>
  <c r="Z57" i="9" s="1"/>
  <c r="X56" i="9"/>
  <c r="W56" i="9"/>
  <c r="V56" i="9"/>
  <c r="Z56" i="9" s="1"/>
  <c r="X55" i="9"/>
  <c r="W55" i="9"/>
  <c r="V55" i="9"/>
  <c r="Z55" i="9" s="1"/>
  <c r="X54" i="9"/>
  <c r="W54" i="9"/>
  <c r="V54" i="9"/>
  <c r="X53" i="9"/>
  <c r="W53" i="9"/>
  <c r="V53" i="9"/>
  <c r="Z53" i="9" s="1"/>
  <c r="X52" i="9"/>
  <c r="W52" i="9"/>
  <c r="V52" i="9"/>
  <c r="Z52" i="9" s="1"/>
  <c r="X51" i="9"/>
  <c r="W51" i="9"/>
  <c r="V51" i="9"/>
  <c r="Z51" i="9" s="1"/>
  <c r="X50" i="9"/>
  <c r="W50" i="9"/>
  <c r="V50" i="9"/>
  <c r="Y50" i="9" s="1"/>
  <c r="X49" i="9"/>
  <c r="W49" i="9"/>
  <c r="V49" i="9"/>
  <c r="Z49" i="9" s="1"/>
  <c r="X48" i="9"/>
  <c r="W48" i="9"/>
  <c r="V48" i="9"/>
  <c r="Z48" i="9" s="1"/>
  <c r="Y47" i="9"/>
  <c r="X47" i="9"/>
  <c r="W47" i="9"/>
  <c r="V47" i="9"/>
  <c r="Z47" i="9" s="1"/>
  <c r="X46" i="9"/>
  <c r="W46" i="9"/>
  <c r="V46" i="9"/>
  <c r="Y46" i="9" s="1"/>
  <c r="X45" i="9"/>
  <c r="W45" i="9"/>
  <c r="V45" i="9"/>
  <c r="Z45" i="9" s="1"/>
  <c r="X44" i="9"/>
  <c r="W44" i="9"/>
  <c r="V44" i="9"/>
  <c r="Z44" i="9" s="1"/>
  <c r="X43" i="9"/>
  <c r="W43" i="9"/>
  <c r="V43" i="9"/>
  <c r="Z43" i="9" s="1"/>
  <c r="X42" i="9"/>
  <c r="W42" i="9"/>
  <c r="V42" i="9"/>
  <c r="X41" i="9"/>
  <c r="W41" i="9"/>
  <c r="V41" i="9"/>
  <c r="Z41" i="9" s="1"/>
  <c r="X40" i="9"/>
  <c r="W40" i="9"/>
  <c r="V40" i="9"/>
  <c r="Z40" i="9" s="1"/>
  <c r="X39" i="9"/>
  <c r="W39" i="9"/>
  <c r="V39" i="9"/>
  <c r="Z39" i="9" s="1"/>
  <c r="X38" i="9"/>
  <c r="W38" i="9"/>
  <c r="V38" i="9"/>
  <c r="Y38" i="9" s="1"/>
  <c r="X37" i="9"/>
  <c r="W37" i="9"/>
  <c r="V37" i="9"/>
  <c r="Z37" i="9" s="1"/>
  <c r="X36" i="9"/>
  <c r="W36" i="9"/>
  <c r="V36" i="9"/>
  <c r="Z36" i="9" s="1"/>
  <c r="X35" i="9"/>
  <c r="W35" i="9"/>
  <c r="V35" i="9"/>
  <c r="Z35" i="9" s="1"/>
  <c r="X34" i="9"/>
  <c r="W34" i="9"/>
  <c r="V34" i="9"/>
  <c r="Y34" i="9" s="1"/>
  <c r="X33" i="9"/>
  <c r="W33" i="9"/>
  <c r="V33" i="9"/>
  <c r="Z33" i="9" s="1"/>
  <c r="X32" i="9"/>
  <c r="W32" i="9"/>
  <c r="V32" i="9"/>
  <c r="Z32" i="9" s="1"/>
  <c r="X31" i="9"/>
  <c r="W31" i="9"/>
  <c r="V31" i="9"/>
  <c r="Z31" i="9" s="1"/>
  <c r="X30" i="9"/>
  <c r="W30" i="9"/>
  <c r="V30" i="9"/>
  <c r="W69" i="9" l="1"/>
  <c r="L19" i="10"/>
  <c r="M16" i="10"/>
  <c r="G16" i="10" s="1"/>
  <c r="K20" i="10"/>
  <c r="Y43" i="9"/>
  <c r="K18" i="10"/>
  <c r="K19" i="10" s="1"/>
  <c r="K16" i="10"/>
  <c r="X67" i="9"/>
  <c r="M25" i="10"/>
  <c r="K15" i="10"/>
  <c r="M18" i="10"/>
  <c r="L23" i="10"/>
  <c r="K23" i="10" s="1"/>
  <c r="N25" i="10"/>
  <c r="N18" i="10"/>
  <c r="M19" i="10"/>
  <c r="G19" i="10" s="1"/>
  <c r="N22" i="10"/>
  <c r="K26" i="10"/>
  <c r="M17" i="10"/>
  <c r="G17" i="10" s="1"/>
  <c r="N15" i="10"/>
  <c r="N16" i="10"/>
  <c r="M27" i="10"/>
  <c r="M28" i="10"/>
  <c r="M29" i="10"/>
  <c r="M20" i="10"/>
  <c r="M24" i="10"/>
  <c r="G25" i="10" s="1"/>
  <c r="Y35" i="9"/>
  <c r="Y36" i="9"/>
  <c r="Y55" i="9"/>
  <c r="Y56" i="9"/>
  <c r="V66" i="9"/>
  <c r="Y66" i="9" s="1"/>
  <c r="T69" i="9"/>
  <c r="X69" i="9" s="1"/>
  <c r="Y39" i="9"/>
  <c r="Y40" i="9"/>
  <c r="V67" i="9"/>
  <c r="Y67" i="9" s="1"/>
  <c r="Y51" i="9"/>
  <c r="Y52" i="9"/>
  <c r="V68" i="9"/>
  <c r="Y59" i="9"/>
  <c r="Y60" i="9"/>
  <c r="W67" i="9"/>
  <c r="Y31" i="9"/>
  <c r="Z67" i="9"/>
  <c r="Z38" i="9"/>
  <c r="Z42" i="9"/>
  <c r="Z62" i="9"/>
  <c r="W66" i="9"/>
  <c r="Y32" i="9"/>
  <c r="Y44" i="9"/>
  <c r="Y48" i="9"/>
  <c r="Y64" i="9"/>
  <c r="X66" i="9"/>
  <c r="Z30" i="9"/>
  <c r="Z34" i="9"/>
  <c r="Z46" i="9"/>
  <c r="Z50" i="9"/>
  <c r="Z54" i="9"/>
  <c r="Z58" i="9"/>
  <c r="Y33" i="9"/>
  <c r="Y37" i="9"/>
  <c r="Y41" i="9"/>
  <c r="Y45" i="9"/>
  <c r="Y49" i="9"/>
  <c r="Y53" i="9"/>
  <c r="Y57" i="9"/>
  <c r="Y61" i="9"/>
  <c r="Y65" i="9"/>
  <c r="Y30" i="9"/>
  <c r="Y42" i="9"/>
  <c r="Y54" i="9"/>
  <c r="Z66" i="9" l="1"/>
  <c r="G18" i="10"/>
  <c r="V69" i="9"/>
  <c r="M23" i="10"/>
  <c r="G23" i="10" s="1"/>
  <c r="H15" i="10"/>
  <c r="O15" i="10"/>
  <c r="I15" i="10" s="1"/>
  <c r="N28" i="10"/>
  <c r="G28" i="10"/>
  <c r="G29" i="10"/>
  <c r="N29" i="10"/>
  <c r="O25" i="10"/>
  <c r="N24" i="10"/>
  <c r="N23" i="10" s="1"/>
  <c r="H23" i="10" s="1"/>
  <c r="G27" i="10"/>
  <c r="N27" i="10"/>
  <c r="G20" i="10"/>
  <c r="M21" i="10"/>
  <c r="N20" i="10"/>
  <c r="H16" i="10"/>
  <c r="O16" i="10"/>
  <c r="N17" i="10"/>
  <c r="H17" i="10" s="1"/>
  <c r="O22" i="10"/>
  <c r="H18" i="10"/>
  <c r="O18" i="10"/>
  <c r="M26" i="10"/>
  <c r="G26" i="10" s="1"/>
  <c r="Y68" i="9"/>
  <c r="Z68" i="9"/>
  <c r="Z69" i="9"/>
  <c r="Y69" i="9"/>
  <c r="G24" i="10" l="1"/>
  <c r="O28" i="10"/>
  <c r="H28" i="10"/>
  <c r="O20" i="10"/>
  <c r="O19" i="10" s="1"/>
  <c r="I19" i="10" s="1"/>
  <c r="N21" i="10"/>
  <c r="G21" i="10"/>
  <c r="G22" i="10"/>
  <c r="O29" i="10"/>
  <c r="I29" i="10" s="1"/>
  <c r="H29" i="10"/>
  <c r="H24" i="10"/>
  <c r="O24" i="10"/>
  <c r="O23" i="10" s="1"/>
  <c r="I23" i="10" s="1"/>
  <c r="H25" i="10"/>
  <c r="O17" i="10"/>
  <c r="I17" i="10" s="1"/>
  <c r="I16" i="10"/>
  <c r="N19" i="10"/>
  <c r="H19" i="10" s="1"/>
  <c r="O27" i="10"/>
  <c r="N26" i="10"/>
  <c r="H26" i="10" s="1"/>
  <c r="H27" i="10" l="1"/>
  <c r="H20" i="10"/>
  <c r="O26" i="10"/>
  <c r="I26" i="10" s="1"/>
  <c r="O21" i="10"/>
  <c r="I20" i="10"/>
  <c r="I24" i="10"/>
  <c r="I25" i="10"/>
  <c r="I18" i="10"/>
  <c r="H21" i="10"/>
  <c r="H22" i="10"/>
  <c r="I28" i="10"/>
  <c r="I27" i="10" l="1"/>
  <c r="I21" i="10"/>
  <c r="I22" i="10"/>
</calcChain>
</file>

<file path=xl/sharedStrings.xml><?xml version="1.0" encoding="utf-8"?>
<sst xmlns="http://schemas.openxmlformats.org/spreadsheetml/2006/main" count="541" uniqueCount="416">
  <si>
    <t>Question 2</t>
  </si>
  <si>
    <t>ANSWER</t>
  </si>
  <si>
    <t>Question 1</t>
  </si>
  <si>
    <t>Question 3</t>
  </si>
  <si>
    <t>Question 4</t>
  </si>
  <si>
    <t>Question 5</t>
  </si>
  <si>
    <t>Question 6</t>
  </si>
  <si>
    <t>Question 7</t>
  </si>
  <si>
    <r>
      <t>(i)</t>
    </r>
    <r>
      <rPr>
        <sz val="7"/>
        <color theme="1"/>
        <rFont val="Times New Roman"/>
        <family val="1"/>
      </rPr>
      <t xml:space="preserve">                 </t>
    </r>
    <r>
      <rPr>
        <sz val="12"/>
        <color theme="1"/>
        <rFont val="Times New Roman"/>
        <family val="1"/>
      </rPr>
      <t>Without the spouse’s plan</t>
    </r>
  </si>
  <si>
    <r>
      <t>(ii)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>With the spouse’s plan</t>
    </r>
  </si>
  <si>
    <t>State any assumptions and justify your answer.</t>
  </si>
  <si>
    <r>
      <t>(c)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Calculate how much would be payable under Company XYZ’s retiree plan benefit:</t>
    </r>
  </si>
  <si>
    <t xml:space="preserve">From your questioning, the retiree confirms that his spouse also has emergency medical out-of-country coverage with a lifetime maximum of $500,000 through their retiree medical plan. </t>
  </si>
  <si>
    <t>The retiree recovers from his heart condition, however, the cost for his care is $100,000.</t>
  </si>
  <si>
    <t>John lives in Ontario and works for company ABC, a company with offices around North America.</t>
  </si>
  <si>
    <t>You are provided with the following information about John: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</si>
  <si>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Marital Status: Single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</si>
  <si>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Age: 64 years old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</si>
  <si>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Net Annual Income: $60,000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</si>
  <si>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John is covered under ABC’s extended healthcare plan, which is 100% paid by ABC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</si>
  <si>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John is covered under the Trillium Drug Program (TDP), the annual deductible is 4% of net income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</si>
  <si>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John’s eligible drug claims under both ABC’s plan and the TDP for the period August 1, 2019 to July 31, 2020 are as follows:</t>
    </r>
  </si>
  <si>
    <t>Generic Drugs</t>
  </si>
  <si>
    <t>Brand-Name Drugs</t>
  </si>
  <si>
    <t>Patented Drugs</t>
  </si>
  <si>
    <t>Number of prescriptions per month</t>
  </si>
  <si>
    <t>Cost per prescription</t>
  </si>
  <si>
    <t xml:space="preserve">ABC’s extended healthcare plan has the following prescription drug coverage: 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</si>
  <si>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Plan year is from August 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to July 31st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</si>
  <si>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No annual deductible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</si>
  <si>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Benefit maximum: $20,000 per plan year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</si>
  <si>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No mandatory generic substitution</t>
    </r>
  </si>
  <si>
    <r>
      <t>(a)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3 points</t>
    </r>
    <r>
      <rPr>
        <sz val="11"/>
        <color theme="1"/>
        <rFont val="Calibri"/>
        <family val="2"/>
        <scheme val="minor"/>
      </rPr>
      <t>)  Calculate the following:</t>
    </r>
  </si>
  <si>
    <r>
      <t>(i)</t>
    </r>
    <r>
      <rPr>
        <sz val="7"/>
        <color theme="1"/>
        <rFont val="Times New Roman"/>
        <family val="1"/>
      </rPr>
      <t xml:space="preserve">                 </t>
    </r>
    <r>
      <rPr>
        <sz val="11"/>
        <color theme="1"/>
        <rFont val="Calibri"/>
        <family val="2"/>
        <scheme val="minor"/>
      </rPr>
      <t>Cost covered under ABC’s extended healthcare plan</t>
    </r>
  </si>
  <si>
    <r>
      <t>(ii)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Calibri"/>
        <family val="2"/>
        <scheme val="minor"/>
      </rPr>
      <t>Costs covered by TDP</t>
    </r>
  </si>
  <si>
    <r>
      <t>(iii)</t>
    </r>
    <r>
      <rPr>
        <sz val="7"/>
        <color theme="1"/>
        <rFont val="Times New Roman"/>
        <family val="1"/>
      </rPr>
      <t xml:space="preserve">            </t>
    </r>
    <r>
      <rPr>
        <sz val="11"/>
        <color theme="1"/>
        <rFont val="Calibri"/>
        <family val="2"/>
        <scheme val="minor"/>
      </rPr>
      <t>John’s out-of-pocket cost</t>
    </r>
  </si>
  <si>
    <t>State any assumptions and show your work.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</si>
  <si>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Reimbursement: 100</t>
    </r>
    <r>
      <rPr>
        <sz val="9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%</t>
    </r>
  </si>
  <si>
    <t>You are given the following information:</t>
  </si>
  <si>
    <t>Balance Sheet - December 31, 2020</t>
  </si>
  <si>
    <t>Assets ($000,000)</t>
  </si>
  <si>
    <t>Cash and cash equivalents</t>
  </si>
  <si>
    <t>Bonds</t>
  </si>
  <si>
    <t>Mortgages and other loans</t>
  </si>
  <si>
    <t>Other Assets</t>
  </si>
  <si>
    <t>Liabilities ($000,000)</t>
  </si>
  <si>
    <t>LTD reserves</t>
  </si>
  <si>
    <t>Incurred but not reported (IBNR) claims reserves</t>
  </si>
  <si>
    <t>Equity ($000,000)</t>
  </si>
  <si>
    <t>Common Share Capital</t>
  </si>
  <si>
    <t>CHL’s Actuarial Report - December 31, 2020</t>
  </si>
  <si>
    <t xml:space="preserve">Provisions for Adverse Deviations (PfADs) – </t>
  </si>
  <si>
    <t>Included in Balance Sheet Liabilities ($000,000)</t>
  </si>
  <si>
    <t>PfADs relating to scenario assumptions for risk-free interest rates</t>
  </si>
  <si>
    <t>PfADs relating to credit spreads and investment expenses</t>
  </si>
  <si>
    <t>PfADs relating to termination assumptions</t>
  </si>
  <si>
    <t>PfADs relating to CPP/QPP offset assumptions</t>
  </si>
  <si>
    <t>PfADs relating to expenses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</si>
  <si>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 aggregate capital requirements for the risks identified in (a) are $12 Million.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</si>
  <si>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There are no diversification credits.</t>
    </r>
  </si>
  <si>
    <r>
      <t>(i)</t>
    </r>
    <r>
      <rPr>
        <sz val="7"/>
        <color theme="1"/>
        <rFont val="Times New Roman"/>
        <family val="1"/>
      </rPr>
      <t xml:space="preserve">                 </t>
    </r>
    <r>
      <rPr>
        <sz val="12"/>
        <color theme="1"/>
        <rFont val="Times New Roman"/>
        <family val="1"/>
      </rPr>
      <t>LICAT total ratio</t>
    </r>
  </si>
  <si>
    <r>
      <t>(ii)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>LICAT core ratio</t>
    </r>
  </si>
  <si>
    <t>You are given the following additional information: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</si>
  <si>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CHL’s whole bock of business will be renewing on January 1, 2022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</si>
  <si>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Projected 2022 renewal premiums of $20 Million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</si>
  <si>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Target Return on Equity (ROE) is 12%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</si>
  <si>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After-tax return on capital and surplus is 2%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</si>
  <si>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Target LICAT ratio is 110%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</si>
  <si>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Tax rate is 20%</t>
    </r>
  </si>
  <si>
    <r>
      <t>(c)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 xml:space="preserve">) 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Calculate:</t>
    </r>
  </si>
  <si>
    <r>
      <t>(e)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>)</t>
    </r>
    <r>
      <rPr>
        <i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Calculate the operating profit margin that should be included in CHL’s renewal premiums to achieve its target Return on Equity. State any assumptions and show your work.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</si>
  <si>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Aggregate capital requirements are $12 Million</t>
    </r>
  </si>
  <si>
    <t>Several years ago, partners Sally and Sam created a very successful embroidery company in Ottawa called Sally &amp; Sam Inc.  They have a large sales workforce of 500 employees with the following characteristics: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</si>
  <si>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All employees are single with no dependents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</si>
  <si>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All employees are in the age ranges of 25 to 30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</si>
  <si>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All employees are paid $20,000 annually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</si>
  <si>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No drug claims for 2020</t>
    </r>
  </si>
  <si>
    <r>
      <t>You are given the following information on the two partners</t>
    </r>
    <r>
      <rPr>
        <sz val="9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:</t>
    </r>
  </si>
  <si>
    <t>Year 2020</t>
  </si>
  <si>
    <t xml:space="preserve"> Sally</t>
  </si>
  <si>
    <t>Sam</t>
  </si>
  <si>
    <t>Employee Age</t>
  </si>
  <si>
    <t>Salary</t>
  </si>
  <si>
    <t>Drug Claims</t>
  </si>
  <si>
    <t>Spouse Name</t>
  </si>
  <si>
    <t>N/A</t>
  </si>
  <si>
    <t>Penelope</t>
  </si>
  <si>
    <t>Spouse Employment</t>
  </si>
  <si>
    <t>Unemployed</t>
  </si>
  <si>
    <t>Spouse Age</t>
  </si>
  <si>
    <t>Child’s Name</t>
  </si>
  <si>
    <t>Child’s Age</t>
  </si>
  <si>
    <t>Kevin                               19</t>
  </si>
  <si>
    <t>Charlotte                              17</t>
  </si>
  <si>
    <r>
      <t>(b)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>)  Calculate the funding OHIP would receive from Sally &amp; Sam Inc. State any assumptions and show your work.</t>
    </r>
  </si>
  <si>
    <t xml:space="preserve">To further add to their compensation package, Sally &amp; Sam Inc. would like to offer a prescription drug plan to its employees. </t>
  </si>
  <si>
    <t>You are given the following assumptions: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</si>
  <si>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Trend rate is 5% per year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</si>
  <si>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Coinsurance is 10%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</si>
  <si>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Claims include administrative fees, but exclude provincial sales and premium taxes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</si>
  <si>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85% of every person’s drug costs are eligible under the Ontario Drug Benefit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</si>
  <si>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eligible people will be covered under the plan</t>
    </r>
  </si>
  <si>
    <r>
      <t>(c)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>)  Calculate the average out of pocket cost per covered person</t>
    </r>
    <r>
      <rPr>
        <sz val="9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 xml:space="preserve"> in 2021 for the proposed prescription drug benefit plan. State any assumptions and show your work.</t>
    </r>
  </si>
  <si>
    <r>
      <t>(d)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>)  Recommend whether Sam’s family would be better off having family coverage, couple coverage or single coverage. Justify your answer.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</si>
  <si>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Expected premium is $7,660,000 and other revenue income is $1,542,000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</si>
  <si>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Expected benefit expense, commissions, general and administrative expenses and premium taxes are proportional to premium growth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</si>
  <si>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There is zero expected net realized gain or loss on investments</t>
    </r>
  </si>
  <si>
    <r>
      <t>(d)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>)  Explain the source of income differences. State any assumptions and show your work.</t>
    </r>
  </si>
  <si>
    <t>You are given the following information from Living Daylights’ 2019 budget: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</si>
  <si>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Expected net investment income, interest expense and amortization of other intangible assets are the same as 2018 actual</t>
    </r>
  </si>
  <si>
    <t>During the year 2019, Living Daylights did not issue any new business and did not impose any management actions or changes in assumptions.</t>
  </si>
  <si>
    <t>When reviewing the 2019 results, Daylights’ Chief Financial Officer noticed that the net income changed significantly from 2018.</t>
  </si>
  <si>
    <t>Exhibit 1 - Benefits</t>
  </si>
  <si>
    <t>Basic</t>
  </si>
  <si>
    <t>Enhanced 1</t>
  </si>
  <si>
    <t>Enhanced 2</t>
  </si>
  <si>
    <t>Enhanced 3</t>
  </si>
  <si>
    <t>Prescription Drug Coverage</t>
  </si>
  <si>
    <t>70% 
($1,000 Annual OOP Max)*</t>
  </si>
  <si>
    <t>75% 
($1,000 Annual OOP Max)*</t>
  </si>
  <si>
    <t>90% 
($1,000 Annual OOP Max)*</t>
  </si>
  <si>
    <t>Hospital Room</t>
  </si>
  <si>
    <t xml:space="preserve">  Semi-Private</t>
  </si>
  <si>
    <t>Not Covered</t>
  </si>
  <si>
    <t>100% ($150/day max)</t>
  </si>
  <si>
    <t xml:space="preserve">  Private</t>
  </si>
  <si>
    <t>100% ($200/day max)</t>
  </si>
  <si>
    <t>Paramedical Coverage</t>
  </si>
  <si>
    <t>80%
 ($200 per calendar year per practitioner max)</t>
  </si>
  <si>
    <t>90%
 ($500 per calendar year per practitioner max)</t>
  </si>
  <si>
    <t>90% 
($500 per calendar year per practitioner max)</t>
  </si>
  <si>
    <t>100% 
($1,000 per calendar year per practitioner max)</t>
  </si>
  <si>
    <t>Dental Coverage</t>
  </si>
  <si>
    <t xml:space="preserve">  Preventive &amp; Basic</t>
  </si>
  <si>
    <t xml:space="preserve">  Major</t>
  </si>
  <si>
    <t xml:space="preserve">  Orthodontic</t>
  </si>
  <si>
    <t>50% 
($2,000 lifetime max)</t>
  </si>
  <si>
    <t>50% 
($3,500 lifetime max)</t>
  </si>
  <si>
    <t>Vision Coverage</t>
  </si>
  <si>
    <t>100% 
($300 per 24 months max)</t>
  </si>
  <si>
    <t>Emergency Out of Country Coverage</t>
  </si>
  <si>
    <t>60 travel days ($1,000,000 annual max)</t>
  </si>
  <si>
    <t>180 travel days ($1,000,000 annual max)</t>
  </si>
  <si>
    <t>* OOP max = Out-of-pocket maximum</t>
  </si>
  <si>
    <t>Exhibit 2 - Annual Trend Data</t>
  </si>
  <si>
    <t>2016-2017</t>
  </si>
  <si>
    <t>2017-2018</t>
  </si>
  <si>
    <t>2018-2019</t>
  </si>
  <si>
    <t>Category</t>
  </si>
  <si>
    <t>Utilization</t>
  </si>
  <si>
    <t>Cost</t>
  </si>
  <si>
    <t>Prescription Drug</t>
  </si>
  <si>
    <t>Dental &amp; Ortho</t>
  </si>
  <si>
    <t>Vision</t>
  </si>
  <si>
    <t>Emergency OOC Coverage</t>
  </si>
  <si>
    <t>Other Medical</t>
  </si>
  <si>
    <t>Exhibit 3 - Monthly Experience</t>
  </si>
  <si>
    <t>Living Daylights - Small Group</t>
  </si>
  <si>
    <t>Calendar Month</t>
  </si>
  <si>
    <t>Members</t>
  </si>
  <si>
    <t>Premiums</t>
  </si>
  <si>
    <t>Paid Claims</t>
  </si>
  <si>
    <t>Completion Factor</t>
  </si>
  <si>
    <t>Incurred Claims</t>
  </si>
  <si>
    <t>Premium PMPM</t>
  </si>
  <si>
    <t>Paid Claims PMPM</t>
  </si>
  <si>
    <t>Incurred Claims PMPM</t>
  </si>
  <si>
    <t>Loss Ratio</t>
  </si>
  <si>
    <t>1-2012</t>
  </si>
  <si>
    <t>2-2012</t>
  </si>
  <si>
    <t>3-2012</t>
  </si>
  <si>
    <t>4-2012</t>
  </si>
  <si>
    <t>5-2012</t>
  </si>
  <si>
    <t>6-2012</t>
  </si>
  <si>
    <t>7-2012</t>
  </si>
  <si>
    <t>8-2012</t>
  </si>
  <si>
    <t>9-2012</t>
  </si>
  <si>
    <t>10-2012</t>
  </si>
  <si>
    <t>11-2012</t>
  </si>
  <si>
    <t>12-2012</t>
  </si>
  <si>
    <t>1-2013</t>
  </si>
  <si>
    <t>2-2013</t>
  </si>
  <si>
    <t>3-2013</t>
  </si>
  <si>
    <t>4-2013</t>
  </si>
  <si>
    <t>5-2013</t>
  </si>
  <si>
    <t>6-2013</t>
  </si>
  <si>
    <t>7-2013</t>
  </si>
  <si>
    <t>8-2013</t>
  </si>
  <si>
    <t>9-2013</t>
  </si>
  <si>
    <t>10-2013</t>
  </si>
  <si>
    <t>11-2013</t>
  </si>
  <si>
    <t>12-2013</t>
  </si>
  <si>
    <t>1-2014</t>
  </si>
  <si>
    <t>2-2014</t>
  </si>
  <si>
    <t>3-2014</t>
  </si>
  <si>
    <t>4-2014</t>
  </si>
  <si>
    <t>5-2014</t>
  </si>
  <si>
    <t>6-2014</t>
  </si>
  <si>
    <t>7-2014</t>
  </si>
  <si>
    <t>8-2014</t>
  </si>
  <si>
    <t>9-2014</t>
  </si>
  <si>
    <t>10-2014</t>
  </si>
  <si>
    <t>11-2014</t>
  </si>
  <si>
    <t>12-2014</t>
  </si>
  <si>
    <t>2012 Total</t>
  </si>
  <si>
    <t>2013 Total</t>
  </si>
  <si>
    <t>2014 Total</t>
  </si>
  <si>
    <t>Total</t>
  </si>
  <si>
    <t>Exhibit 3 - Financial Statements</t>
  </si>
  <si>
    <t>Living Daylights</t>
  </si>
  <si>
    <t>Income Statement</t>
  </si>
  <si>
    <t>(In thousands)</t>
  </si>
  <si>
    <t>For the Years Ending December 31,</t>
  </si>
  <si>
    <t>Revenue</t>
  </si>
  <si>
    <t>Other revenue</t>
  </si>
  <si>
    <t>Total operating revenue</t>
  </si>
  <si>
    <t>Net investment income</t>
  </si>
  <si>
    <t>Net realized gains (losses) on investments</t>
  </si>
  <si>
    <t>Total Revenues</t>
  </si>
  <si>
    <t>[42]</t>
  </si>
  <si>
    <t>Expenses</t>
  </si>
  <si>
    <t>Benefit expense</t>
  </si>
  <si>
    <t>Commissions</t>
  </si>
  <si>
    <t>General and administrative expense</t>
  </si>
  <si>
    <t>Premium Taxes</t>
  </si>
  <si>
    <t>Interest Expense</t>
  </si>
  <si>
    <t>Amortization of other intangible assets</t>
  </si>
  <si>
    <t>Total Expenses</t>
  </si>
  <si>
    <t>Income before income tax expense</t>
  </si>
  <si>
    <t>Income tax expense</t>
  </si>
  <si>
    <t>Net Income</t>
  </si>
  <si>
    <t>Exhibit 3 - Financial Statements (continued)</t>
  </si>
  <si>
    <t>Balance Sheet</t>
  </si>
  <si>
    <t>Assets</t>
  </si>
  <si>
    <t>Current Assets</t>
  </si>
  <si>
    <t>Investments available-for-sale, at fair value</t>
  </si>
  <si>
    <t>Fixed maturity securities (amortized cost)</t>
  </si>
  <si>
    <t>Equity securities</t>
  </si>
  <si>
    <t>Accrued investment income</t>
  </si>
  <si>
    <t>Premium Receivables</t>
  </si>
  <si>
    <t>Other receivables</t>
  </si>
  <si>
    <t>Other current assets</t>
  </si>
  <si>
    <t>Assets held for sale</t>
  </si>
  <si>
    <t>Total Current Assets</t>
  </si>
  <si>
    <t>Long-term investments</t>
  </si>
  <si>
    <t>Net property, plant, and equipment</t>
  </si>
  <si>
    <t>Goodwill</t>
  </si>
  <si>
    <t>Other intangible assets</t>
  </si>
  <si>
    <t>Other noncurrent assets</t>
  </si>
  <si>
    <t>Total Assets</t>
  </si>
  <si>
    <t>Liabilities and Shareholder's Equity</t>
  </si>
  <si>
    <t>Liabilities</t>
  </si>
  <si>
    <t>Current Liabilities</t>
  </si>
  <si>
    <t>Policy Liabilities:</t>
  </si>
  <si>
    <t>Claims Payable</t>
  </si>
  <si>
    <t>Reserves for future policy benefits</t>
  </si>
  <si>
    <t>Total Policy Liabilities</t>
  </si>
  <si>
    <t>Unearned Income</t>
  </si>
  <si>
    <t>Accounts payable and accrued expenses</t>
  </si>
  <si>
    <t>Short-term borrowings</t>
  </si>
  <si>
    <t>Other current liabilities</t>
  </si>
  <si>
    <t>Total Current Liabilities</t>
  </si>
  <si>
    <t>Long-term debt, less current portion</t>
  </si>
  <si>
    <t>Deferred tax liabilities, net</t>
  </si>
  <si>
    <t>Other noncurrent liabilities</t>
  </si>
  <si>
    <t>Total Liabilities</t>
  </si>
  <si>
    <t>Shareholder's Equity</t>
  </si>
  <si>
    <t>Paid-in capital - Common Stock</t>
  </si>
  <si>
    <t>Retained earnings</t>
  </si>
  <si>
    <t>Total Shareholder's Equity</t>
  </si>
  <si>
    <t>Total Liabilities and Owner's Equity</t>
  </si>
  <si>
    <t>{42}</t>
  </si>
  <si>
    <r>
      <t>(c)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 xml:space="preserve">) 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Create the minimum disclosure of SOE analysis for 2019, as required by the Office of the Superintendent of Financial Institutions (OSFI).</t>
    </r>
  </si>
  <si>
    <t>The LTD plan has the following provisions: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</si>
  <si>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Monthly benefit of 66.67% of pre-disability earnings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</si>
  <si>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Benefit is taxable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</si>
  <si>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Maximum benefit of $3,500 per month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</si>
  <si>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6 months elimination period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</si>
  <si>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Definition of disability: 24 month own occupation period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</si>
  <si>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CPP benefits are direct offsets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</si>
  <si>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Cost of living adjustment (COLA): None</t>
    </r>
  </si>
  <si>
    <t>To assess the impact on reserves, the Board of Trustees has provided you the following information on an active claimant at December 31, 2019:</t>
  </si>
  <si>
    <t>Claim duration (years)</t>
  </si>
  <si>
    <t>Current</t>
  </si>
  <si>
    <t>age</t>
  </si>
  <si>
    <t>Gender</t>
  </si>
  <si>
    <t>Annual salary</t>
  </si>
  <si>
    <t>Monthly CPP offset for 2019</t>
  </si>
  <si>
    <t>M</t>
  </si>
  <si>
    <r>
      <t>(b)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2 points</t>
    </r>
    <r>
      <rPr>
        <sz val="11"/>
        <color theme="1"/>
        <rFont val="Calibri"/>
        <family val="2"/>
        <scheme val="minor"/>
      </rPr>
      <t>)  Calculate the reserve for this claimant at December 31, 2020 using the newest reserve tables of Thunderball. State any assumptions and show your work.</t>
    </r>
  </si>
  <si>
    <t>Company offers 3 EP/BP combinations</t>
  </si>
  <si>
    <t>Exhibit 1 - Claim Reserve Factors</t>
  </si>
  <si>
    <t>Exhibit 2 - Claim Reserve Factors</t>
  </si>
  <si>
    <t>Exhibit 3 - Claim Reserve Factors</t>
  </si>
  <si>
    <t>Exhibit 4 - Claim Reserve Factors</t>
  </si>
  <si>
    <t>Exhibit 2 - Benefits</t>
  </si>
  <si>
    <t>$3,000 Indexed Gross Monthly Benefit to Age 65, Reserves per $1 Benefit, No Diagnosis,</t>
  </si>
  <si>
    <t>Benefit Level</t>
  </si>
  <si>
    <t>Elimination Period (Months)</t>
  </si>
  <si>
    <t>Benefit Period (Years)</t>
  </si>
  <si>
    <t>Three Month Elimination Period, 24 Month Own Occupation Period, 5.0% Discount Rate</t>
  </si>
  <si>
    <t>Six Month Elimination Period, 24 Month Own Occupation Period, 5.0% Discount Rate</t>
  </si>
  <si>
    <t>Age</t>
  </si>
  <si>
    <t>Duration (Months)</t>
  </si>
  <si>
    <t>Male</t>
  </si>
  <si>
    <t>Female</t>
  </si>
  <si>
    <t>Lifetime</t>
  </si>
  <si>
    <t>While claim cost should vary by duration, we are not doing so</t>
  </si>
  <si>
    <t>Exhibit 1 - LTD Continuance Table</t>
  </si>
  <si>
    <t>Duration (months)</t>
  </si>
  <si>
    <t>Age 20</t>
  </si>
  <si>
    <t>Age 30</t>
  </si>
  <si>
    <t>Age 40</t>
  </si>
  <si>
    <t>Age 50</t>
  </si>
  <si>
    <t>Age 60</t>
  </si>
  <si>
    <t>Age 32</t>
  </si>
  <si>
    <t>Age 42</t>
  </si>
  <si>
    <t>Age 52</t>
  </si>
  <si>
    <t>Another Day is currently reviewing a small subset of its retiree group. You have been provided the following information about retirees:</t>
  </si>
  <si>
    <t>Retiree</t>
  </si>
  <si>
    <t>John</t>
  </si>
  <si>
    <t>Jim</t>
  </si>
  <si>
    <t>Dawn</t>
  </si>
  <si>
    <t>The actuarial assumptions used in the valuation are as follows: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</si>
  <si>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Mortality assumption for those age 90 and above is 5% per year, with 100% at 95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</si>
  <si>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 medical trend is expected to be 7.0% for 2020, grading down by 0.25% per year to an ultimate rate of 4.50%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</si>
  <si>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This discount rate will be based on the following yield curve:</t>
    </r>
  </si>
  <si>
    <t>Year</t>
  </si>
  <si>
    <t>Spot Rate</t>
  </si>
  <si>
    <t xml:space="preserve">Another Day’s finance manager estimated that if a separate discount rate was to be used for this subset of retirees, it would be 2.10% using the assumptions above. </t>
  </si>
  <si>
    <t xml:space="preserve">The defined benefit obligation (DBO) for this group is approximately $16,000. </t>
  </si>
  <si>
    <r>
      <t>(b)</t>
    </r>
    <r>
      <rPr>
        <sz val="7"/>
        <color theme="1"/>
        <rFont val="Times New Roman"/>
        <family val="1"/>
      </rPr>
      <t xml:space="preserve">              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4 points</t>
    </r>
    <r>
      <rPr>
        <sz val="11"/>
        <color theme="1"/>
        <rFont val="Calibri"/>
        <family val="2"/>
        <scheme val="minor"/>
      </rPr>
      <t>)  Evaluate if this estimation is correct. Show your work and justify your answer.</t>
    </r>
  </si>
  <si>
    <r>
      <t>(d)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Approximate the change in actuarial gain/loss for a change in discount rate. State any assumptions and show your work.</t>
    </r>
  </si>
  <si>
    <r>
      <t>(c)</t>
    </r>
    <r>
      <rPr>
        <sz val="7"/>
        <color theme="1"/>
        <rFont val="Times New Roman"/>
        <family val="1"/>
      </rPr>
      <t xml:space="preserve">  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Calculate the modified duration for this group. State any assumptions and show your work.</t>
    </r>
  </si>
  <si>
    <t>Age at 2019 year end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</si>
  <si>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Average cost per member per year is assumed using the 2019 retiree net claims (all ages) and applicable charges and expenses</t>
    </r>
  </si>
  <si>
    <t>Exhibit 1:</t>
  </si>
  <si>
    <t>Benefit</t>
  </si>
  <si>
    <t>Coverage Level</t>
  </si>
  <si>
    <t>Monthly Rate</t>
  </si>
  <si>
    <t>Basic Life Insurance</t>
  </si>
  <si>
    <t>2 times annual salary up to $500,000</t>
  </si>
  <si>
    <t>$0.463 per $1,000</t>
  </si>
  <si>
    <t>Basic AD&amp;D</t>
  </si>
  <si>
    <t>Matches Basic Life Insurance volume</t>
  </si>
  <si>
    <t>$0.030 per $1,000</t>
  </si>
  <si>
    <t>Short Term Disability</t>
  </si>
  <si>
    <t>75% of weekly salary up to $1,000</t>
  </si>
  <si>
    <t>$0.660 per $10</t>
  </si>
  <si>
    <t>Taxable Plan, 26 week benefit period</t>
  </si>
  <si>
    <t>Long Term Disability</t>
  </si>
  <si>
    <t>66.67% of monthly salary up to $5,000</t>
  </si>
  <si>
    <t>$2.550 per $100</t>
  </si>
  <si>
    <t>Taxable Plan, 26 week elimination period</t>
  </si>
  <si>
    <t>Extended Health Care</t>
  </si>
  <si>
    <t>$85/single; $187/family</t>
  </si>
  <si>
    <t>- Drugs</t>
  </si>
  <si>
    <t>90% with $1,000 employee out-of-pocket maximum</t>
  </si>
  <si>
    <t>- Paramedical Practitioners</t>
  </si>
  <si>
    <t>100%; $500 per practitioner per year</t>
  </si>
  <si>
    <t>- Hospital</t>
  </si>
  <si>
    <t>100% semi-private room</t>
  </si>
  <si>
    <t>- Vision</t>
  </si>
  <si>
    <t>100%; $200 per 12 months</t>
  </si>
  <si>
    <t>- Emergency Out-of-Country</t>
  </si>
  <si>
    <t>60 day maximum, $1,000,000 lifetime maximum</t>
  </si>
  <si>
    <t>- Other Supplies and Services</t>
  </si>
  <si>
    <t>Dental</t>
  </si>
  <si>
    <t>$54/single; $119/family</t>
  </si>
  <si>
    <t>- Basic</t>
  </si>
  <si>
    <t>100%, $2,500 annual maximum (combined with major)</t>
  </si>
  <si>
    <t>- Major</t>
  </si>
  <si>
    <t>50%, $2,500 annual maximum (combined with basic)</t>
  </si>
  <si>
    <t>- Orthodontics</t>
  </si>
  <si>
    <t>50%; $1,500 lifetime maximum</t>
  </si>
  <si>
    <t>Health Spending Account</t>
  </si>
  <si>
    <t>$500 per year</t>
  </si>
  <si>
    <t>Paid as incurred</t>
  </si>
  <si>
    <t>Credit carryforward provision</t>
  </si>
  <si>
    <t>Note: All benefits terminate at the earlier of retirement or age 65</t>
  </si>
  <si>
    <t>Exhibit 2:</t>
  </si>
  <si>
    <t>Flat $15,000</t>
  </si>
  <si>
    <t>90% with $1,000 out-of-pocket maximum</t>
  </si>
  <si>
    <t>Exhibit 3:</t>
  </si>
  <si>
    <t>Active Data</t>
  </si>
  <si>
    <t>Employee Information</t>
  </si>
  <si>
    <t>Headcount</t>
  </si>
  <si>
    <t>Years of Service</t>
  </si>
  <si>
    <t>Annual Salary</t>
  </si>
  <si>
    <t>Single</t>
  </si>
  <si>
    <t>Family</t>
  </si>
  <si>
    <t>Average Family Size: 2.3</t>
  </si>
  <si>
    <t>Exhibit 4:</t>
  </si>
  <si>
    <t>Retiree Data</t>
  </si>
  <si>
    <t>Retiree Information</t>
  </si>
  <si>
    <t>Age (years)</t>
  </si>
  <si>
    <t>Years Since Retirement</t>
  </si>
  <si>
    <t>Average Family Size: 2.0</t>
  </si>
  <si>
    <t>Exhibit 5: Extended Health Care Claims Experience</t>
  </si>
  <si>
    <t>Active Claims Experience</t>
  </si>
  <si>
    <t>Calendar Year</t>
  </si>
  <si>
    <t>Total Paid Claims (Including Pooled)</t>
  </si>
  <si>
    <t>Total Pooled Claims</t>
  </si>
  <si>
    <t>Number of Covered Employees</t>
  </si>
  <si>
    <t>- Single</t>
  </si>
  <si>
    <t>- Family</t>
  </si>
  <si>
    <t>Premium rates have been held unchanged over the past three years.</t>
  </si>
  <si>
    <t>Administrative Expenses and Taxes: 12% of paid claims</t>
  </si>
  <si>
    <t>Pooling Charge: 5.5% of paid claims</t>
  </si>
  <si>
    <t>Pooling Arrangement: Large Amount Pooling of claims in excess of $25,000 (inside and outside) per covered individual.</t>
  </si>
  <si>
    <t>Retiree Claims Experience</t>
  </si>
  <si>
    <t>- Under 65</t>
  </si>
  <si>
    <t>- 65 and Over</t>
  </si>
  <si>
    <t xml:space="preserve">         - Single</t>
  </si>
  <si>
    <t xml:space="preserve">         - Family</t>
  </si>
  <si>
    <t xml:space="preserve">            State any assumptions and show your 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</si>
</sst>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00"/>
    <numFmt numFmtId="166" formatCode="&quot;$&quot;#,##0"/>
    <numFmt numFmtId="167" formatCode="[$-409]mmmm\ d\,\ yyyy;@"/>
    <numFmt numFmtId="168" formatCode="&quot;$&quot;#,##0;[Red]\-&quot;$&quot;#,##0"/>
    <numFmt numFmtId="169" formatCode="_-&quot;$&quot;* #,##0.00_-;\-&quot;$&quot;* #,##0.00_-;_-&quot;$&quot;* &quot;-&quot;??_-;_-@_-"/>
    <numFmt numFmtId="170" formatCode="_-&quot;$&quot;* #,##0_-;\-&quot;$&quot;* #,##0_-;_-&quot;$&quot;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sz val="11"/>
      <name val="Arial"/>
      <family val="2"/>
    </font>
    <font>
      <sz val="9"/>
      <name val="Times New Roman"/>
      <family val="1"/>
    </font>
    <font>
      <b/>
      <sz val="9"/>
      <color theme="1"/>
      <name val="Times New Roman"/>
      <family val="1"/>
    </font>
    <font>
      <sz val="9"/>
      <color indexed="9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sz val="9"/>
      <color rgb="FFFF0000"/>
      <name val="Times New Roman"/>
      <family val="1"/>
    </font>
    <font>
      <b/>
      <sz val="9"/>
      <color theme="4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u/>
      <sz val="11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44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389">
    <xf numFmtId="0" fontId="0" fillId="0" borderId="0" xfId="0"/>
    <xf numFmtId="0" fontId="3" fillId="2" borderId="0" xfId="0" quotePrefix="1" applyFont="1" applyFill="1" applyAlignment="1">
      <alignment horizontal="left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8"/>
    </xf>
    <xf numFmtId="0" fontId="4" fillId="2" borderId="2" xfId="0" applyFont="1" applyFill="1" applyBorder="1" applyAlignment="1">
      <alignment vertical="center" wrapText="1"/>
    </xf>
    <xf numFmtId="0" fontId="0" fillId="2" borderId="0" xfId="0" quotePrefix="1" applyFill="1" applyAlignment="1">
      <alignment horizontal="left" vertical="center" indent="5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 indent="5"/>
    </xf>
    <xf numFmtId="0" fontId="4" fillId="2" borderId="0" xfId="0" quotePrefix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indent="8"/>
    </xf>
    <xf numFmtId="0" fontId="4" fillId="2" borderId="0" xfId="0" quotePrefix="1" applyFont="1" applyFill="1" applyAlignment="1">
      <alignment horizontal="left" vertical="center" indent="5"/>
    </xf>
    <xf numFmtId="0" fontId="4" fillId="2" borderId="0" xfId="0" applyFont="1" applyFill="1" applyAlignment="1">
      <alignment horizontal="left" vertical="center" indent="10"/>
    </xf>
    <xf numFmtId="0" fontId="0" fillId="0" borderId="0" xfId="0" applyAlignment="1">
      <alignment horizontal="left" vertical="center" indent="5"/>
    </xf>
    <xf numFmtId="0" fontId="12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6" fontId="4" fillId="2" borderId="4" xfId="0" applyNumberFormat="1" applyFont="1" applyFill="1" applyBorder="1" applyAlignment="1">
      <alignment vertical="center" wrapText="1"/>
    </xf>
    <xf numFmtId="0" fontId="5" fillId="2" borderId="0" xfId="0" quotePrefix="1" applyFont="1" applyFill="1" applyAlignment="1">
      <alignment horizontal="left" vertical="center" indent="8"/>
    </xf>
    <xf numFmtId="0" fontId="0" fillId="2" borderId="0" xfId="0" applyFill="1" applyAlignment="1">
      <alignment horizontal="left" vertical="center" indent="5"/>
    </xf>
    <xf numFmtId="0" fontId="0" fillId="2" borderId="0" xfId="0" applyFill="1" applyAlignment="1">
      <alignment horizontal="left" vertical="center" indent="10"/>
    </xf>
    <xf numFmtId="0" fontId="4" fillId="2" borderId="0" xfId="0" applyFont="1" applyFill="1" applyAlignment="1">
      <alignment horizontal="left" vertical="center" indent="5"/>
    </xf>
    <xf numFmtId="0" fontId="0" fillId="0" borderId="0" xfId="0" applyAlignment="1">
      <alignment horizontal="left" vertical="center" indent="8"/>
    </xf>
    <xf numFmtId="0" fontId="2" fillId="2" borderId="0" xfId="0" applyFont="1" applyFill="1"/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right" vertical="center" indent="4"/>
    </xf>
    <xf numFmtId="0" fontId="4" fillId="2" borderId="3" xfId="0" applyFont="1" applyFill="1" applyBorder="1" applyAlignment="1">
      <alignment horizontal="left" vertical="center" indent="4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18" fillId="0" borderId="0" xfId="0" applyFont="1" applyAlignment="1">
      <alignment vertical="center"/>
    </xf>
    <xf numFmtId="0" fontId="15" fillId="2" borderId="0" xfId="0" applyFont="1" applyFill="1" applyAlignment="1">
      <alignment horizontal="left" vertical="center" indent="8"/>
    </xf>
    <xf numFmtId="0" fontId="16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vertical="center"/>
    </xf>
    <xf numFmtId="0" fontId="17" fillId="2" borderId="11" xfId="0" applyFont="1" applyFill="1" applyBorder="1" applyAlignment="1">
      <alignment horizontal="right" vertical="center"/>
    </xf>
    <xf numFmtId="0" fontId="17" fillId="2" borderId="12" xfId="0" applyFont="1" applyFill="1" applyBorder="1" applyAlignment="1">
      <alignment horizontal="right" vertical="center"/>
    </xf>
    <xf numFmtId="6" fontId="17" fillId="2" borderId="11" xfId="0" applyNumberFormat="1" applyFont="1" applyFill="1" applyBorder="1" applyAlignment="1">
      <alignment horizontal="right" vertical="center"/>
    </xf>
    <xf numFmtId="6" fontId="17" fillId="2" borderId="12" xfId="0" applyNumberFormat="1" applyFont="1" applyFill="1" applyBorder="1" applyAlignment="1">
      <alignment horizontal="right" vertical="center"/>
    </xf>
    <xf numFmtId="0" fontId="17" fillId="2" borderId="6" xfId="0" applyFont="1" applyFill="1" applyBorder="1" applyAlignment="1">
      <alignment vertical="center"/>
    </xf>
    <xf numFmtId="6" fontId="17" fillId="2" borderId="3" xfId="0" applyNumberFormat="1" applyFont="1" applyFill="1" applyBorder="1" applyAlignment="1">
      <alignment horizontal="right" vertical="center"/>
    </xf>
    <xf numFmtId="6" fontId="17" fillId="2" borderId="4" xfId="0" applyNumberFormat="1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0" fillId="2" borderId="3" xfId="0" applyFill="1" applyBorder="1"/>
    <xf numFmtId="0" fontId="4" fillId="0" borderId="0" xfId="0" applyFont="1" applyAlignment="1">
      <alignment horizontal="left" vertical="center" indent="4"/>
    </xf>
    <xf numFmtId="0" fontId="20" fillId="0" borderId="0" xfId="4" applyFont="1" applyProtection="1"/>
    <xf numFmtId="0" fontId="20" fillId="0" borderId="0" xfId="4" applyFont="1" applyAlignment="1" applyProtection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22" fillId="0" borderId="0" xfId="4" applyFont="1" applyFill="1" applyAlignment="1" applyProtection="1">
      <alignment vertical="center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0" xfId="0" applyFont="1" applyBorder="1"/>
    <xf numFmtId="9" fontId="12" fillId="0" borderId="21" xfId="0" applyNumberFormat="1" applyFont="1" applyBorder="1" applyAlignment="1">
      <alignment horizontal="center" vertical="center" wrapText="1"/>
    </xf>
    <xf numFmtId="9" fontId="12" fillId="0" borderId="27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4" fillId="0" borderId="10" xfId="0" applyFont="1" applyBorder="1"/>
    <xf numFmtId="0" fontId="24" fillId="0" borderId="14" xfId="0" applyFont="1" applyBorder="1"/>
    <xf numFmtId="0" fontId="24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4" fillId="0" borderId="17" xfId="0" applyFont="1" applyBorder="1"/>
    <xf numFmtId="164" fontId="24" fillId="0" borderId="26" xfId="0" applyNumberFormat="1" applyFont="1" applyBorder="1" applyAlignment="1">
      <alignment horizontal="center"/>
    </xf>
    <xf numFmtId="164" fontId="24" fillId="0" borderId="38" xfId="0" applyNumberFormat="1" applyFont="1" applyBorder="1" applyAlignment="1">
      <alignment horizontal="center"/>
    </xf>
    <xf numFmtId="164" fontId="24" fillId="0" borderId="39" xfId="0" applyNumberFormat="1" applyFont="1" applyBorder="1" applyAlignment="1">
      <alignment horizontal="center"/>
    </xf>
    <xf numFmtId="0" fontId="24" fillId="0" borderId="20" xfId="0" applyFont="1" applyBorder="1"/>
    <xf numFmtId="164" fontId="24" fillId="0" borderId="27" xfId="0" applyNumberFormat="1" applyFont="1" applyBorder="1" applyAlignment="1">
      <alignment horizontal="center"/>
    </xf>
    <xf numFmtId="164" fontId="24" fillId="0" borderId="40" xfId="0" applyNumberFormat="1" applyFont="1" applyBorder="1" applyAlignment="1">
      <alignment horizontal="center"/>
    </xf>
    <xf numFmtId="164" fontId="24" fillId="0" borderId="12" xfId="0" applyNumberFormat="1" applyFont="1" applyBorder="1" applyAlignment="1">
      <alignment horizontal="center"/>
    </xf>
    <xf numFmtId="42" fontId="20" fillId="0" borderId="0" xfId="4" applyNumberFormat="1" applyFont="1" applyAlignment="1" applyProtection="1">
      <alignment vertical="center"/>
    </xf>
    <xf numFmtId="0" fontId="24" fillId="0" borderId="41" xfId="0" applyFont="1" applyBorder="1"/>
    <xf numFmtId="164" fontId="24" fillId="0" borderId="42" xfId="0" applyNumberFormat="1" applyFont="1" applyBorder="1" applyAlignment="1">
      <alignment horizontal="center"/>
    </xf>
    <xf numFmtId="164" fontId="24" fillId="0" borderId="43" xfId="0" applyNumberFormat="1" applyFont="1" applyBorder="1" applyAlignment="1">
      <alignment horizontal="center"/>
    </xf>
    <xf numFmtId="164" fontId="24" fillId="0" borderId="4" xfId="0" applyNumberFormat="1" applyFont="1" applyBorder="1" applyAlignment="1">
      <alignment horizontal="center"/>
    </xf>
    <xf numFmtId="0" fontId="12" fillId="0" borderId="44" xfId="0" applyFont="1" applyBorder="1" applyAlignment="1">
      <alignment horizontal="center" wrapText="1"/>
    </xf>
    <xf numFmtId="0" fontId="12" fillId="0" borderId="45" xfId="0" applyFont="1" applyBorder="1" applyAlignment="1">
      <alignment horizontal="center" wrapText="1"/>
    </xf>
    <xf numFmtId="0" fontId="12" fillId="0" borderId="46" xfId="0" applyFont="1" applyBorder="1" applyAlignment="1">
      <alignment horizontal="center" wrapText="1"/>
    </xf>
    <xf numFmtId="0" fontId="12" fillId="0" borderId="10" xfId="0" quotePrefix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164" fontId="12" fillId="0" borderId="12" xfId="3" applyNumberFormat="1" applyFont="1" applyBorder="1" applyAlignment="1">
      <alignment horizontal="center"/>
    </xf>
    <xf numFmtId="0" fontId="20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left" vertical="center" indent="1"/>
      <protection locked="0"/>
    </xf>
    <xf numFmtId="41" fontId="20" fillId="0" borderId="0" xfId="5" applyNumberFormat="1" applyFont="1" applyFill="1" applyBorder="1" applyAlignment="1" applyProtection="1">
      <alignment vertical="center"/>
      <protection locked="0"/>
    </xf>
    <xf numFmtId="0" fontId="12" fillId="0" borderId="10" xfId="0" applyFont="1" applyBorder="1" applyAlignment="1">
      <alignment horizontal="center"/>
    </xf>
    <xf numFmtId="0" fontId="20" fillId="0" borderId="0" xfId="4" applyFont="1" applyFill="1" applyBorder="1" applyAlignment="1" applyProtection="1">
      <alignment vertical="center"/>
      <protection locked="0"/>
    </xf>
    <xf numFmtId="42" fontId="20" fillId="0" borderId="0" xfId="4" applyNumberFormat="1" applyFont="1" applyFill="1" applyBorder="1" applyAlignment="1" applyProtection="1">
      <alignment vertical="center"/>
    </xf>
    <xf numFmtId="0" fontId="26" fillId="0" borderId="0" xfId="4" applyFont="1" applyFill="1" applyBorder="1" applyAlignment="1" applyProtection="1">
      <alignment vertical="center"/>
    </xf>
    <xf numFmtId="41" fontId="26" fillId="0" borderId="0" xfId="4" applyNumberFormat="1" applyFont="1" applyFill="1" applyBorder="1" applyAlignment="1" applyProtection="1">
      <alignment vertical="center"/>
    </xf>
    <xf numFmtId="164" fontId="12" fillId="0" borderId="0" xfId="3" applyNumberFormat="1" applyFont="1"/>
    <xf numFmtId="41" fontId="20" fillId="0" borderId="0" xfId="4" applyNumberFormat="1" applyFont="1" applyFill="1" applyBorder="1" applyAlignment="1" applyProtection="1">
      <alignment vertical="center"/>
    </xf>
    <xf numFmtId="0" fontId="22" fillId="0" borderId="0" xfId="4" applyFont="1" applyFill="1" applyBorder="1" applyAlignment="1" applyProtection="1">
      <alignment vertical="center"/>
    </xf>
    <xf numFmtId="0" fontId="22" fillId="0" borderId="0" xfId="4" applyFont="1" applyFill="1" applyBorder="1" applyAlignment="1" applyProtection="1">
      <alignment horizontal="right" vertical="center"/>
    </xf>
    <xf numFmtId="0" fontId="27" fillId="0" borderId="0" xfId="4" applyFont="1" applyFill="1" applyBorder="1" applyAlignment="1" applyProtection="1">
      <alignment vertical="center"/>
    </xf>
    <xf numFmtId="0" fontId="12" fillId="0" borderId="44" xfId="0" quotePrefix="1" applyFont="1" applyBorder="1" applyAlignment="1">
      <alignment horizontal="center"/>
    </xf>
    <xf numFmtId="3" fontId="12" fillId="0" borderId="45" xfId="0" applyNumberFormat="1" applyFont="1" applyBorder="1" applyAlignment="1">
      <alignment horizontal="center"/>
    </xf>
    <xf numFmtId="165" fontId="12" fillId="0" borderId="45" xfId="0" applyNumberFormat="1" applyFont="1" applyBorder="1" applyAlignment="1">
      <alignment horizontal="center"/>
    </xf>
    <xf numFmtId="43" fontId="12" fillId="0" borderId="45" xfId="1" applyFont="1" applyBorder="1" applyAlignment="1">
      <alignment horizontal="center"/>
    </xf>
    <xf numFmtId="164" fontId="12" fillId="0" borderId="46" xfId="3" applyNumberFormat="1" applyFont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3" fontId="12" fillId="0" borderId="47" xfId="0" applyNumberFormat="1" applyFont="1" applyBorder="1" applyAlignment="1">
      <alignment horizontal="center"/>
    </xf>
    <xf numFmtId="37" fontId="12" fillId="0" borderId="47" xfId="0" applyNumberFormat="1" applyFont="1" applyBorder="1" applyAlignment="1">
      <alignment horizontal="center"/>
    </xf>
    <xf numFmtId="9" fontId="28" fillId="0" borderId="47" xfId="0" applyNumberFormat="1" applyFont="1" applyBorder="1" applyAlignment="1">
      <alignment horizontal="center"/>
    </xf>
    <xf numFmtId="43" fontId="20" fillId="0" borderId="47" xfId="1" applyFont="1" applyBorder="1" applyAlignment="1">
      <alignment horizontal="center"/>
    </xf>
    <xf numFmtId="164" fontId="12" fillId="0" borderId="4" xfId="3" applyNumberFormat="1" applyFont="1" applyBorder="1" applyAlignment="1">
      <alignment horizontal="center"/>
    </xf>
    <xf numFmtId="0" fontId="20" fillId="0" borderId="7" xfId="4" applyFont="1" applyBorder="1" applyAlignment="1" applyProtection="1">
      <alignment vertical="center"/>
      <protection locked="0"/>
    </xf>
    <xf numFmtId="0" fontId="20" fillId="0" borderId="48" xfId="4" applyFont="1" applyBorder="1" applyAlignment="1" applyProtection="1">
      <alignment vertical="center"/>
      <protection locked="0"/>
    </xf>
    <xf numFmtId="0" fontId="20" fillId="0" borderId="48" xfId="4" applyFont="1" applyBorder="1" applyAlignment="1" applyProtection="1">
      <alignment vertical="center"/>
    </xf>
    <xf numFmtId="0" fontId="29" fillId="0" borderId="8" xfId="4" applyFont="1" applyBorder="1" applyAlignment="1" applyProtection="1">
      <alignment horizontal="right" vertical="center"/>
    </xf>
    <xf numFmtId="0" fontId="20" fillId="0" borderId="6" xfId="4" applyFont="1" applyBorder="1" applyAlignment="1" applyProtection="1">
      <alignment vertical="center"/>
    </xf>
    <xf numFmtId="0" fontId="20" fillId="0" borderId="47" xfId="4" applyFont="1" applyBorder="1" applyAlignment="1" applyProtection="1">
      <alignment vertical="center"/>
    </xf>
    <xf numFmtId="0" fontId="20" fillId="0" borderId="4" xfId="4" applyFont="1" applyBorder="1" applyAlignment="1" applyProtection="1">
      <alignment horizontal="right"/>
    </xf>
    <xf numFmtId="0" fontId="21" fillId="3" borderId="7" xfId="4" applyFont="1" applyFill="1" applyBorder="1" applyAlignment="1" applyProtection="1">
      <alignment vertical="center"/>
    </xf>
    <xf numFmtId="0" fontId="21" fillId="3" borderId="48" xfId="4" applyFont="1" applyFill="1" applyBorder="1" applyAlignment="1" applyProtection="1">
      <alignment vertical="center"/>
    </xf>
    <xf numFmtId="0" fontId="21" fillId="3" borderId="48" xfId="4" applyFont="1" applyFill="1" applyBorder="1" applyAlignment="1" applyProtection="1">
      <alignment vertical="center"/>
      <protection locked="0"/>
    </xf>
    <xf numFmtId="0" fontId="21" fillId="3" borderId="8" xfId="4" applyFont="1" applyFill="1" applyBorder="1" applyAlignment="1" applyProtection="1">
      <alignment vertical="center"/>
      <protection locked="0"/>
    </xf>
    <xf numFmtId="0" fontId="20" fillId="0" borderId="10" xfId="4" applyFont="1" applyBorder="1" applyAlignment="1" applyProtection="1">
      <alignment vertical="center"/>
    </xf>
    <xf numFmtId="0" fontId="20" fillId="0" borderId="26" xfId="4" applyFont="1" applyBorder="1" applyAlignment="1" applyProtection="1">
      <alignment vertical="center"/>
      <protection locked="0"/>
    </xf>
    <xf numFmtId="166" fontId="20" fillId="0" borderId="49" xfId="2" applyNumberFormat="1" applyFont="1" applyBorder="1" applyAlignment="1" applyProtection="1">
      <alignment vertical="center"/>
      <protection locked="0"/>
    </xf>
    <xf numFmtId="166" fontId="20" fillId="0" borderId="50" xfId="2" applyNumberFormat="1" applyFont="1" applyBorder="1" applyAlignment="1" applyProtection="1">
      <alignment vertical="center"/>
      <protection locked="0"/>
    </xf>
    <xf numFmtId="0" fontId="20" fillId="0" borderId="27" xfId="4" applyFont="1" applyBorder="1" applyAlignment="1" applyProtection="1">
      <alignment vertical="center"/>
      <protection locked="0"/>
    </xf>
    <xf numFmtId="41" fontId="20" fillId="0" borderId="51" xfId="5" applyNumberFormat="1" applyFont="1" applyBorder="1" applyAlignment="1" applyProtection="1">
      <alignment vertical="center"/>
      <protection locked="0"/>
    </xf>
    <xf numFmtId="41" fontId="20" fillId="0" borderId="52" xfId="5" applyNumberFormat="1" applyFont="1" applyBorder="1" applyAlignment="1" applyProtection="1">
      <alignment vertical="center"/>
      <protection locked="0"/>
    </xf>
    <xf numFmtId="0" fontId="30" fillId="0" borderId="26" xfId="4" applyFont="1" applyBorder="1" applyAlignment="1" applyProtection="1">
      <alignment vertical="center"/>
      <protection locked="0"/>
    </xf>
    <xf numFmtId="41" fontId="30" fillId="0" borderId="49" xfId="5" applyNumberFormat="1" applyFont="1" applyBorder="1" applyAlignment="1" applyProtection="1">
      <alignment vertical="center"/>
      <protection locked="0"/>
    </xf>
    <xf numFmtId="41" fontId="30" fillId="0" borderId="50" xfId="5" applyNumberFormat="1" applyFont="1" applyBorder="1" applyAlignment="1" applyProtection="1">
      <alignment vertical="center"/>
      <protection locked="0"/>
    </xf>
    <xf numFmtId="41" fontId="20" fillId="0" borderId="53" xfId="5" applyNumberFormat="1" applyFont="1" applyBorder="1" applyAlignment="1" applyProtection="1">
      <alignment vertical="center"/>
      <protection locked="0"/>
    </xf>
    <xf numFmtId="41" fontId="20" fillId="0" borderId="54" xfId="5" applyNumberFormat="1" applyFont="1" applyBorder="1" applyAlignment="1" applyProtection="1">
      <alignment vertical="center"/>
      <protection locked="0"/>
    </xf>
    <xf numFmtId="0" fontId="26" fillId="0" borderId="55" xfId="4" applyFont="1" applyBorder="1" applyAlignment="1" applyProtection="1">
      <alignment vertical="center"/>
    </xf>
    <xf numFmtId="166" fontId="26" fillId="0" borderId="56" xfId="2" applyNumberFormat="1" applyFont="1" applyBorder="1" applyAlignment="1" applyProtection="1">
      <alignment vertical="center"/>
      <protection locked="0"/>
    </xf>
    <xf numFmtId="166" fontId="26" fillId="0" borderId="57" xfId="2" applyNumberFormat="1" applyFont="1" applyBorder="1" applyAlignment="1" applyProtection="1">
      <alignment vertical="center"/>
      <protection locked="0"/>
    </xf>
    <xf numFmtId="0" fontId="20" fillId="0" borderId="0" xfId="4" applyFont="1" applyBorder="1" applyAlignment="1" applyProtection="1">
      <alignment vertical="center"/>
    </xf>
    <xf numFmtId="0" fontId="22" fillId="0" borderId="12" xfId="4" applyFont="1" applyBorder="1" applyAlignment="1" applyProtection="1">
      <alignment horizontal="right" vertical="center"/>
    </xf>
    <xf numFmtId="0" fontId="21" fillId="3" borderId="10" xfId="4" applyFont="1" applyFill="1" applyBorder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  <protection locked="0"/>
    </xf>
    <xf numFmtId="0" fontId="21" fillId="3" borderId="12" xfId="4" applyFont="1" applyFill="1" applyBorder="1" applyAlignment="1" applyProtection="1">
      <alignment vertical="center"/>
      <protection locked="0"/>
    </xf>
    <xf numFmtId="0" fontId="20" fillId="0" borderId="58" xfId="4" applyFont="1" applyBorder="1" applyAlignment="1" applyProtection="1">
      <alignment vertical="center"/>
      <protection locked="0"/>
    </xf>
    <xf numFmtId="166" fontId="20" fillId="0" borderId="59" xfId="2" applyNumberFormat="1" applyFont="1" applyBorder="1" applyAlignment="1" applyProtection="1">
      <alignment vertical="center"/>
      <protection locked="0"/>
    </xf>
    <xf numFmtId="166" fontId="20" fillId="0" borderId="60" xfId="2" applyNumberFormat="1" applyFont="1" applyBorder="1" applyAlignment="1" applyProtection="1">
      <alignment vertical="center"/>
      <protection locked="0"/>
    </xf>
    <xf numFmtId="0" fontId="20" fillId="0" borderId="27" xfId="4" applyFont="1" applyBorder="1" applyAlignment="1" applyProtection="1">
      <alignment horizontal="left" vertical="center"/>
      <protection locked="0"/>
    </xf>
    <xf numFmtId="41" fontId="20" fillId="0" borderId="61" xfId="5" applyNumberFormat="1" applyFont="1" applyBorder="1" applyAlignment="1" applyProtection="1">
      <alignment vertical="center"/>
      <protection locked="0"/>
    </xf>
    <xf numFmtId="41" fontId="20" fillId="0" borderId="62" xfId="5" applyNumberFormat="1" applyFont="1" applyBorder="1" applyAlignment="1" applyProtection="1">
      <alignment vertical="center"/>
      <protection locked="0"/>
    </xf>
    <xf numFmtId="41" fontId="20" fillId="0" borderId="63" xfId="5" applyNumberFormat="1" applyFont="1" applyBorder="1" applyAlignment="1" applyProtection="1">
      <alignment vertical="center"/>
      <protection locked="0"/>
    </xf>
    <xf numFmtId="41" fontId="20" fillId="0" borderId="64" xfId="5" applyNumberFormat="1" applyFont="1" applyBorder="1" applyAlignment="1" applyProtection="1">
      <alignment vertical="center"/>
      <protection locked="0"/>
    </xf>
    <xf numFmtId="0" fontId="20" fillId="0" borderId="65" xfId="4" applyFont="1" applyBorder="1" applyAlignment="1" applyProtection="1">
      <alignment horizontal="left" vertical="center"/>
      <protection locked="0"/>
    </xf>
    <xf numFmtId="41" fontId="20" fillId="0" borderId="61" xfId="5" applyNumberFormat="1" applyFont="1" applyFill="1" applyBorder="1" applyAlignment="1" applyProtection="1">
      <alignment vertical="center"/>
      <protection locked="0"/>
    </xf>
    <xf numFmtId="41" fontId="20" fillId="0" borderId="62" xfId="5" applyNumberFormat="1" applyFont="1" applyFill="1" applyBorder="1" applyAlignment="1" applyProtection="1">
      <alignment vertical="center"/>
      <protection locked="0"/>
    </xf>
    <xf numFmtId="0" fontId="26" fillId="0" borderId="66" xfId="4" applyFont="1" applyBorder="1" applyAlignment="1" applyProtection="1">
      <alignment vertical="center"/>
      <protection locked="0"/>
    </xf>
    <xf numFmtId="166" fontId="26" fillId="0" borderId="67" xfId="2" applyNumberFormat="1" applyFont="1" applyBorder="1" applyAlignment="1" applyProtection="1">
      <alignment vertical="center"/>
      <protection locked="0"/>
    </xf>
    <xf numFmtId="166" fontId="26" fillId="0" borderId="68" xfId="2" applyNumberFormat="1" applyFont="1" applyBorder="1" applyAlignment="1" applyProtection="1">
      <alignment vertical="center"/>
      <protection locked="0"/>
    </xf>
    <xf numFmtId="0" fontId="20" fillId="0" borderId="27" xfId="4" applyFont="1" applyBorder="1" applyAlignment="1" applyProtection="1">
      <alignment horizontal="left" vertical="center" wrapText="1"/>
      <protection locked="0"/>
    </xf>
    <xf numFmtId="41" fontId="20" fillId="0" borderId="0" xfId="5" applyNumberFormat="1" applyFont="1" applyBorder="1" applyAlignment="1" applyProtection="1">
      <alignment vertical="center"/>
      <protection locked="0"/>
    </xf>
    <xf numFmtId="41" fontId="20" fillId="0" borderId="12" xfId="5" applyNumberFormat="1" applyFont="1" applyBorder="1" applyAlignment="1" applyProtection="1">
      <alignment vertical="center"/>
      <protection locked="0"/>
    </xf>
    <xf numFmtId="0" fontId="20" fillId="0" borderId="69" xfId="4" applyFont="1" applyBorder="1" applyAlignment="1" applyProtection="1">
      <alignment horizontal="left" vertical="center"/>
      <protection locked="0"/>
    </xf>
    <xf numFmtId="41" fontId="20" fillId="0" borderId="45" xfId="5" applyNumberFormat="1" applyFont="1" applyBorder="1" applyAlignment="1" applyProtection="1">
      <alignment vertical="center"/>
      <protection locked="0"/>
    </xf>
    <xf numFmtId="41" fontId="20" fillId="0" borderId="46" xfId="5" applyNumberFormat="1" applyFont="1" applyBorder="1" applyAlignment="1" applyProtection="1">
      <alignment vertical="center"/>
      <protection locked="0"/>
    </xf>
    <xf numFmtId="0" fontId="20" fillId="0" borderId="0" xfId="4" applyFont="1" applyBorder="1" applyAlignment="1" applyProtection="1">
      <alignment horizontal="left" vertical="center"/>
      <protection locked="0"/>
    </xf>
    <xf numFmtId="0" fontId="21" fillId="3" borderId="70" xfId="4" applyFont="1" applyFill="1" applyBorder="1" applyAlignment="1" applyProtection="1">
      <alignment vertical="center"/>
    </xf>
    <xf numFmtId="0" fontId="21" fillId="3" borderId="71" xfId="4" applyFont="1" applyFill="1" applyBorder="1" applyAlignment="1" applyProtection="1">
      <alignment vertical="center"/>
    </xf>
    <xf numFmtId="166" fontId="21" fillId="3" borderId="71" xfId="6" applyNumberFormat="1" applyFont="1" applyFill="1" applyBorder="1" applyAlignment="1" applyProtection="1">
      <alignment vertical="center"/>
      <protection locked="0"/>
    </xf>
    <xf numFmtId="166" fontId="21" fillId="3" borderId="72" xfId="6" applyNumberFormat="1" applyFont="1" applyFill="1" applyBorder="1" applyAlignment="1" applyProtection="1">
      <alignment vertical="center"/>
      <protection locked="0"/>
    </xf>
    <xf numFmtId="0" fontId="26" fillId="0" borderId="7" xfId="4" applyFont="1" applyBorder="1" applyAlignment="1" applyProtection="1">
      <alignment vertical="center"/>
      <protection locked="0"/>
    </xf>
    <xf numFmtId="0" fontId="20" fillId="0" borderId="4" xfId="4" applyFont="1" applyBorder="1" applyAlignment="1" applyProtection="1">
      <alignment vertical="center"/>
    </xf>
    <xf numFmtId="0" fontId="26" fillId="3" borderId="10" xfId="4" applyFont="1" applyFill="1" applyBorder="1" applyAlignment="1" applyProtection="1">
      <alignment vertical="center"/>
    </xf>
    <xf numFmtId="0" fontId="26" fillId="3" borderId="0" xfId="4" applyFont="1" applyFill="1" applyBorder="1" applyAlignment="1" applyProtection="1">
      <alignment vertical="center"/>
    </xf>
    <xf numFmtId="167" fontId="26" fillId="3" borderId="0" xfId="4" applyNumberFormat="1" applyFont="1" applyFill="1" applyBorder="1" applyAlignment="1" applyProtection="1">
      <alignment vertical="center"/>
      <protection locked="0"/>
    </xf>
    <xf numFmtId="167" fontId="26" fillId="3" borderId="12" xfId="4" applyNumberFormat="1" applyFont="1" applyFill="1" applyBorder="1" applyAlignment="1" applyProtection="1">
      <alignment vertical="center"/>
      <protection locked="0"/>
    </xf>
    <xf numFmtId="0" fontId="20" fillId="4" borderId="10" xfId="4" applyFont="1" applyFill="1" applyBorder="1" applyAlignment="1" applyProtection="1">
      <alignment vertical="center"/>
    </xf>
    <xf numFmtId="0" fontId="31" fillId="0" borderId="0" xfId="4" applyFont="1" applyFill="1" applyBorder="1" applyAlignment="1" applyProtection="1">
      <alignment vertical="center"/>
    </xf>
    <xf numFmtId="41" fontId="20" fillId="0" borderId="0" xfId="5" applyNumberFormat="1" applyFont="1" applyFill="1" applyBorder="1" applyAlignment="1" applyProtection="1">
      <alignment vertical="center"/>
    </xf>
    <xf numFmtId="41" fontId="20" fillId="0" borderId="12" xfId="5" applyNumberFormat="1" applyFont="1" applyFill="1" applyBorder="1" applyAlignment="1" applyProtection="1">
      <alignment vertical="center"/>
    </xf>
    <xf numFmtId="0" fontId="20" fillId="0" borderId="10" xfId="4" applyFont="1" applyBorder="1" applyAlignment="1" applyProtection="1">
      <alignment horizontal="left" vertical="center" indent="2"/>
      <protection locked="0"/>
    </xf>
    <xf numFmtId="0" fontId="20" fillId="0" borderId="0" xfId="4" applyFont="1" applyBorder="1" applyAlignment="1" applyProtection="1">
      <alignment vertical="center"/>
      <protection locked="0"/>
    </xf>
    <xf numFmtId="166" fontId="20" fillId="0" borderId="0" xfId="5" applyNumberFormat="1" applyFont="1" applyBorder="1" applyAlignment="1" applyProtection="1">
      <alignment vertical="center"/>
      <protection locked="0"/>
    </xf>
    <xf numFmtId="166" fontId="20" fillId="0" borderId="12" xfId="5" applyNumberFormat="1" applyFont="1" applyBorder="1" applyAlignment="1" applyProtection="1">
      <alignment vertical="center"/>
      <protection locked="0"/>
    </xf>
    <xf numFmtId="0" fontId="20" fillId="0" borderId="10" xfId="4" applyFont="1" applyBorder="1" applyAlignment="1" applyProtection="1">
      <alignment horizontal="left" vertical="center" indent="4"/>
      <protection locked="0"/>
    </xf>
    <xf numFmtId="0" fontId="20" fillId="0" borderId="0" xfId="4" applyFont="1" applyBorder="1" applyAlignment="1" applyProtection="1">
      <alignment horizontal="left" vertical="center" indent="2"/>
      <protection locked="0"/>
    </xf>
    <xf numFmtId="0" fontId="30" fillId="0" borderId="73" xfId="4" applyFont="1" applyBorder="1" applyAlignment="1" applyProtection="1">
      <alignment vertical="center"/>
      <protection locked="0"/>
    </xf>
    <xf numFmtId="0" fontId="30" fillId="0" borderId="74" xfId="4" applyFont="1" applyBorder="1" applyAlignment="1" applyProtection="1">
      <alignment vertical="center"/>
      <protection locked="0"/>
    </xf>
    <xf numFmtId="166" fontId="30" fillId="0" borderId="74" xfId="5" applyNumberFormat="1" applyFont="1" applyBorder="1" applyAlignment="1" applyProtection="1">
      <alignment vertical="center"/>
      <protection locked="0"/>
    </xf>
    <xf numFmtId="166" fontId="30" fillId="0" borderId="75" xfId="5" applyNumberFormat="1" applyFont="1" applyBorder="1" applyAlignment="1" applyProtection="1">
      <alignment vertical="center"/>
      <protection locked="0"/>
    </xf>
    <xf numFmtId="0" fontId="20" fillId="0" borderId="10" xfId="4" applyFont="1" applyBorder="1" applyAlignment="1" applyProtection="1">
      <alignment vertical="center"/>
      <protection locked="0"/>
    </xf>
    <xf numFmtId="0" fontId="26" fillId="4" borderId="76" xfId="4" applyFont="1" applyFill="1" applyBorder="1" applyAlignment="1" applyProtection="1">
      <alignment vertical="center"/>
    </xf>
    <xf numFmtId="0" fontId="26" fillId="4" borderId="67" xfId="4" applyFont="1" applyFill="1" applyBorder="1" applyAlignment="1" applyProtection="1">
      <alignment vertical="center"/>
    </xf>
    <xf numFmtId="166" fontId="26" fillId="4" borderId="67" xfId="4" applyNumberFormat="1" applyFont="1" applyFill="1" applyBorder="1" applyAlignment="1" applyProtection="1">
      <alignment vertical="center"/>
    </xf>
    <xf numFmtId="166" fontId="26" fillId="4" borderId="77" xfId="4" applyNumberFormat="1" applyFont="1" applyFill="1" applyBorder="1" applyAlignment="1" applyProtection="1">
      <alignment vertical="center"/>
    </xf>
    <xf numFmtId="0" fontId="20" fillId="0" borderId="12" xfId="4" applyFont="1" applyBorder="1" applyAlignment="1" applyProtection="1">
      <alignment vertical="center"/>
    </xf>
    <xf numFmtId="0" fontId="31" fillId="4" borderId="10" xfId="4" applyFont="1" applyFill="1" applyBorder="1" applyAlignment="1" applyProtection="1">
      <alignment vertical="center"/>
    </xf>
    <xf numFmtId="0" fontId="31" fillId="4" borderId="0" xfId="4" applyFont="1" applyFill="1" applyBorder="1" applyAlignment="1" applyProtection="1">
      <alignment vertical="center"/>
    </xf>
    <xf numFmtId="41" fontId="20" fillId="4" borderId="0" xfId="5" applyNumberFormat="1" applyFont="1" applyFill="1" applyBorder="1" applyAlignment="1" applyProtection="1">
      <alignment vertical="center"/>
    </xf>
    <xf numFmtId="41" fontId="20" fillId="4" borderId="12" xfId="5" applyNumberFormat="1" applyFont="1" applyFill="1" applyBorder="1" applyAlignment="1" applyProtection="1">
      <alignment vertical="center"/>
    </xf>
    <xf numFmtId="0" fontId="20" fillId="4" borderId="10" xfId="4" applyFont="1" applyFill="1" applyBorder="1" applyAlignment="1" applyProtection="1">
      <alignment vertical="center"/>
      <protection locked="0"/>
    </xf>
    <xf numFmtId="0" fontId="26" fillId="4" borderId="0" xfId="4" applyFont="1" applyFill="1" applyBorder="1" applyAlignment="1" applyProtection="1">
      <alignment vertical="center"/>
    </xf>
    <xf numFmtId="0" fontId="20" fillId="4" borderId="10" xfId="4" applyFont="1" applyFill="1" applyBorder="1" applyAlignment="1" applyProtection="1">
      <alignment horizontal="left" vertical="center" indent="2"/>
      <protection locked="0"/>
    </xf>
    <xf numFmtId="0" fontId="20" fillId="4" borderId="0" xfId="4" applyFont="1" applyFill="1" applyBorder="1" applyAlignment="1" applyProtection="1">
      <alignment vertical="center"/>
      <protection locked="0"/>
    </xf>
    <xf numFmtId="41" fontId="20" fillId="4" borderId="0" xfId="5" applyNumberFormat="1" applyFont="1" applyFill="1" applyBorder="1" applyAlignment="1" applyProtection="1">
      <alignment vertical="center"/>
      <protection locked="0"/>
    </xf>
    <xf numFmtId="41" fontId="20" fillId="4" borderId="12" xfId="5" applyNumberFormat="1" applyFont="1" applyFill="1" applyBorder="1" applyAlignment="1" applyProtection="1">
      <alignment vertical="center"/>
      <protection locked="0"/>
    </xf>
    <xf numFmtId="0" fontId="20" fillId="4" borderId="10" xfId="4" applyFont="1" applyFill="1" applyBorder="1" applyAlignment="1" applyProtection="1">
      <alignment horizontal="left" vertical="center" indent="4"/>
      <protection locked="0"/>
    </xf>
    <xf numFmtId="0" fontId="20" fillId="4" borderId="0" xfId="4" applyFont="1" applyFill="1" applyBorder="1" applyAlignment="1" applyProtection="1">
      <alignment horizontal="left" vertical="center" indent="2"/>
      <protection locked="0"/>
    </xf>
    <xf numFmtId="166" fontId="20" fillId="4" borderId="0" xfId="5" applyNumberFormat="1" applyFont="1" applyFill="1" applyBorder="1" applyAlignment="1" applyProtection="1">
      <alignment vertical="center"/>
      <protection locked="0"/>
    </xf>
    <xf numFmtId="166" fontId="20" fillId="4" borderId="12" xfId="5" applyNumberFormat="1" applyFont="1" applyFill="1" applyBorder="1" applyAlignment="1" applyProtection="1">
      <alignment vertical="center"/>
      <protection locked="0"/>
    </xf>
    <xf numFmtId="0" fontId="20" fillId="4" borderId="44" xfId="4" applyFont="1" applyFill="1" applyBorder="1" applyAlignment="1" applyProtection="1">
      <alignment horizontal="left" vertical="center" indent="4"/>
      <protection locked="0"/>
    </xf>
    <xf numFmtId="0" fontId="20" fillId="4" borderId="45" xfId="4" applyFont="1" applyFill="1" applyBorder="1" applyAlignment="1" applyProtection="1">
      <alignment horizontal="left" vertical="center" indent="2"/>
      <protection locked="0"/>
    </xf>
    <xf numFmtId="0" fontId="30" fillId="4" borderId="10" xfId="4" applyFont="1" applyFill="1" applyBorder="1" applyAlignment="1" applyProtection="1">
      <alignment horizontal="left" vertical="center" indent="2"/>
      <protection locked="0"/>
    </xf>
    <xf numFmtId="0" fontId="30" fillId="4" borderId="0" xfId="4" applyFont="1" applyFill="1" applyBorder="1" applyAlignment="1" applyProtection="1">
      <alignment vertical="center"/>
      <protection locked="0"/>
    </xf>
    <xf numFmtId="166" fontId="30" fillId="4" borderId="74" xfId="5" applyNumberFormat="1" applyFont="1" applyFill="1" applyBorder="1" applyAlignment="1" applyProtection="1">
      <alignment vertical="center"/>
      <protection locked="0"/>
    </xf>
    <xf numFmtId="166" fontId="30" fillId="4" borderId="75" xfId="5" applyNumberFormat="1" applyFont="1" applyFill="1" applyBorder="1" applyAlignment="1" applyProtection="1">
      <alignment vertical="center"/>
      <protection locked="0"/>
    </xf>
    <xf numFmtId="0" fontId="20" fillId="4" borderId="44" xfId="4" applyFont="1" applyFill="1" applyBorder="1" applyAlignment="1" applyProtection="1">
      <alignment horizontal="left" vertical="center" indent="2"/>
      <protection locked="0"/>
    </xf>
    <xf numFmtId="0" fontId="20" fillId="4" borderId="45" xfId="4" applyFont="1" applyFill="1" applyBorder="1" applyAlignment="1" applyProtection="1">
      <alignment vertical="center"/>
      <protection locked="0"/>
    </xf>
    <xf numFmtId="0" fontId="30" fillId="4" borderId="10" xfId="4" applyFont="1" applyFill="1" applyBorder="1" applyAlignment="1" applyProtection="1">
      <alignment horizontal="left" vertical="center"/>
    </xf>
    <xf numFmtId="0" fontId="30" fillId="4" borderId="0" xfId="4" applyFont="1" applyFill="1" applyBorder="1" applyAlignment="1" applyProtection="1">
      <alignment horizontal="left" vertical="center"/>
    </xf>
    <xf numFmtId="166" fontId="30" fillId="4" borderId="74" xfId="5" applyNumberFormat="1" applyFont="1" applyFill="1" applyBorder="1" applyAlignment="1" applyProtection="1">
      <alignment vertical="center"/>
    </xf>
    <xf numFmtId="166" fontId="30" fillId="4" borderId="75" xfId="5" applyNumberFormat="1" applyFont="1" applyFill="1" applyBorder="1" applyAlignment="1" applyProtection="1">
      <alignment vertical="center"/>
    </xf>
    <xf numFmtId="0" fontId="20" fillId="4" borderId="44" xfId="4" applyFont="1" applyFill="1" applyBorder="1" applyAlignment="1" applyProtection="1">
      <alignment vertical="center"/>
      <protection locked="0"/>
    </xf>
    <xf numFmtId="0" fontId="26" fillId="4" borderId="10" xfId="4" applyFont="1" applyFill="1" applyBorder="1" applyAlignment="1" applyProtection="1">
      <alignment horizontal="left" vertical="center"/>
    </xf>
    <xf numFmtId="0" fontId="26" fillId="4" borderId="0" xfId="4" applyFont="1" applyFill="1" applyBorder="1" applyAlignment="1" applyProtection="1">
      <alignment horizontal="left" vertical="center" indent="2"/>
    </xf>
    <xf numFmtId="166" fontId="26" fillId="4" borderId="74" xfId="5" applyNumberFormat="1" applyFont="1" applyFill="1" applyBorder="1" applyAlignment="1" applyProtection="1">
      <alignment vertical="center"/>
    </xf>
    <xf numFmtId="166" fontId="26" fillId="4" borderId="75" xfId="5" applyNumberFormat="1" applyFont="1" applyFill="1" applyBorder="1" applyAlignment="1" applyProtection="1">
      <alignment vertical="center"/>
    </xf>
    <xf numFmtId="0" fontId="22" fillId="0" borderId="4" xfId="4" applyFont="1" applyBorder="1" applyAlignment="1" applyProtection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6" fontId="4" fillId="2" borderId="4" xfId="0" applyNumberFormat="1" applyFont="1" applyFill="1" applyBorder="1" applyAlignment="1">
      <alignment horizontal="right" vertical="center"/>
    </xf>
    <xf numFmtId="0" fontId="24" fillId="0" borderId="0" xfId="0" applyFont="1"/>
    <xf numFmtId="0" fontId="23" fillId="5" borderId="5" xfId="0" applyFont="1" applyFill="1" applyBorder="1" applyAlignment="1">
      <alignment horizontal="centerContinuous" vertical="center"/>
    </xf>
    <xf numFmtId="0" fontId="23" fillId="5" borderId="13" xfId="0" applyFont="1" applyFill="1" applyBorder="1" applyAlignment="1">
      <alignment horizontal="centerContinuous" vertical="center"/>
    </xf>
    <xf numFmtId="0" fontId="23" fillId="5" borderId="2" xfId="0" applyFont="1" applyFill="1" applyBorder="1" applyAlignment="1">
      <alignment horizontal="centerContinuous" vertical="center"/>
    </xf>
    <xf numFmtId="0" fontId="24" fillId="5" borderId="13" xfId="0" applyFont="1" applyFill="1" applyBorder="1" applyAlignment="1">
      <alignment horizontal="centerContinuous" vertical="center"/>
    </xf>
    <xf numFmtId="0" fontId="24" fillId="5" borderId="2" xfId="0" applyFont="1" applyFill="1" applyBorder="1" applyAlignment="1">
      <alignment horizontal="centerContinuous" vertical="center"/>
    </xf>
    <xf numFmtId="0" fontId="24" fillId="0" borderId="0" xfId="0" applyFont="1" applyBorder="1"/>
    <xf numFmtId="0" fontId="24" fillId="0" borderId="12" xfId="0" applyFont="1" applyBorder="1"/>
    <xf numFmtId="0" fontId="24" fillId="0" borderId="1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43" fontId="24" fillId="0" borderId="0" xfId="1" applyFont="1" applyBorder="1"/>
    <xf numFmtId="43" fontId="24" fillId="0" borderId="12" xfId="1" applyFont="1" applyBorder="1"/>
    <xf numFmtId="0" fontId="24" fillId="0" borderId="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3" fillId="5" borderId="7" xfId="0" applyFont="1" applyFill="1" applyBorder="1" applyAlignment="1">
      <alignment horizontal="centerContinuous" vertical="center"/>
    </xf>
    <xf numFmtId="0" fontId="23" fillId="5" borderId="48" xfId="0" applyFont="1" applyFill="1" applyBorder="1" applyAlignment="1">
      <alignment horizontal="centerContinuous" vertical="center"/>
    </xf>
    <xf numFmtId="0" fontId="23" fillId="5" borderId="8" xfId="0" applyFont="1" applyFill="1" applyBorder="1" applyAlignment="1">
      <alignment horizontal="centerContinuous" vertical="center"/>
    </xf>
    <xf numFmtId="0" fontId="24" fillId="0" borderId="79" xfId="0" applyFont="1" applyBorder="1" applyAlignment="1">
      <alignment horizontal="center" wrapText="1"/>
    </xf>
    <xf numFmtId="0" fontId="24" fillId="0" borderId="80" xfId="0" applyFont="1" applyBorder="1" applyAlignment="1">
      <alignment horizontal="center" wrapText="1"/>
    </xf>
    <xf numFmtId="0" fontId="24" fillId="0" borderId="81" xfId="0" applyFont="1" applyBorder="1" applyAlignment="1">
      <alignment horizontal="center" wrapText="1"/>
    </xf>
    <xf numFmtId="0" fontId="24" fillId="0" borderId="82" xfId="0" applyFont="1" applyBorder="1" applyAlignment="1">
      <alignment horizontal="center" wrapText="1"/>
    </xf>
    <xf numFmtId="37" fontId="24" fillId="0" borderId="83" xfId="0" applyNumberFormat="1" applyFont="1" applyBorder="1"/>
    <xf numFmtId="37" fontId="24" fillId="0" borderId="74" xfId="0" applyNumberFormat="1" applyFont="1" applyBorder="1"/>
    <xf numFmtId="37" fontId="24" fillId="0" borderId="78" xfId="0" applyNumberFormat="1" applyFont="1" applyBorder="1"/>
    <xf numFmtId="37" fontId="24" fillId="0" borderId="27" xfId="0" applyNumberFormat="1" applyFont="1" applyBorder="1"/>
    <xf numFmtId="37" fontId="24" fillId="0" borderId="0" xfId="0" applyNumberFormat="1" applyFont="1" applyBorder="1"/>
    <xf numFmtId="37" fontId="24" fillId="0" borderId="12" xfId="0" applyNumberFormat="1" applyFont="1" applyBorder="1"/>
    <xf numFmtId="0" fontId="24" fillId="0" borderId="6" xfId="0" applyFont="1" applyBorder="1"/>
    <xf numFmtId="37" fontId="24" fillId="0" borderId="42" xfId="0" applyNumberFormat="1" applyFont="1" applyBorder="1"/>
    <xf numFmtId="37" fontId="24" fillId="0" borderId="47" xfId="0" applyNumberFormat="1" applyFont="1" applyBorder="1"/>
    <xf numFmtId="37" fontId="24" fillId="0" borderId="4" xfId="0" applyNumberFormat="1" applyFont="1" applyBorder="1"/>
    <xf numFmtId="0" fontId="24" fillId="0" borderId="47" xfId="0" applyFont="1" applyBorder="1"/>
    <xf numFmtId="43" fontId="24" fillId="0" borderId="47" xfId="1" applyFont="1" applyBorder="1"/>
    <xf numFmtId="43" fontId="24" fillId="0" borderId="4" xfId="1" applyFont="1" applyBorder="1"/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10" fontId="4" fillId="2" borderId="4" xfId="0" applyNumberFormat="1" applyFont="1" applyFill="1" applyBorder="1" applyAlignment="1">
      <alignment horizontal="right" vertical="center" wrapText="1"/>
    </xf>
    <xf numFmtId="0" fontId="4" fillId="2" borderId="2" xfId="0" quotePrefix="1" applyFont="1" applyFill="1" applyBorder="1" applyAlignment="1">
      <alignment horizontal="right" vertical="center"/>
    </xf>
    <xf numFmtId="0" fontId="23" fillId="4" borderId="0" xfId="0" applyFont="1" applyFill="1"/>
    <xf numFmtId="0" fontId="24" fillId="4" borderId="0" xfId="0" applyFont="1" applyFill="1"/>
    <xf numFmtId="0" fontId="32" fillId="6" borderId="0" xfId="0" applyFont="1" applyFill="1"/>
    <xf numFmtId="0" fontId="23" fillId="4" borderId="45" xfId="0" applyFont="1" applyFill="1" applyBorder="1"/>
    <xf numFmtId="0" fontId="24" fillId="4" borderId="45" xfId="0" applyFont="1" applyFill="1" applyBorder="1"/>
    <xf numFmtId="0" fontId="23" fillId="4" borderId="0" xfId="0" applyFont="1" applyFill="1" applyBorder="1"/>
    <xf numFmtId="0" fontId="24" fillId="4" borderId="0" xfId="0" applyFont="1" applyFill="1" applyBorder="1"/>
    <xf numFmtId="0" fontId="24" fillId="4" borderId="0" xfId="0" quotePrefix="1" applyFont="1" applyFill="1"/>
    <xf numFmtId="9" fontId="24" fillId="4" borderId="0" xfId="0" applyNumberFormat="1" applyFont="1" applyFill="1"/>
    <xf numFmtId="0" fontId="24" fillId="4" borderId="0" xfId="0" quotePrefix="1" applyFont="1" applyFill="1" applyBorder="1"/>
    <xf numFmtId="0" fontId="24" fillId="4" borderId="45" xfId="0" quotePrefix="1" applyFont="1" applyFill="1" applyBorder="1"/>
    <xf numFmtId="9" fontId="24" fillId="4" borderId="45" xfId="0" applyNumberFormat="1" applyFont="1" applyFill="1" applyBorder="1" applyAlignment="1">
      <alignment horizontal="left"/>
    </xf>
    <xf numFmtId="0" fontId="33" fillId="4" borderId="0" xfId="0" applyFont="1" applyFill="1" applyBorder="1"/>
    <xf numFmtId="0" fontId="24" fillId="4" borderId="80" xfId="0" applyFont="1" applyFill="1" applyBorder="1" applyAlignment="1">
      <alignment horizontal="right" wrapText="1"/>
    </xf>
    <xf numFmtId="0" fontId="24" fillId="4" borderId="81" xfId="0" applyFont="1" applyFill="1" applyBorder="1" applyAlignment="1">
      <alignment horizontal="right" wrapText="1"/>
    </xf>
    <xf numFmtId="0" fontId="24" fillId="4" borderId="84" xfId="0" applyFont="1" applyFill="1" applyBorder="1" applyAlignment="1">
      <alignment horizontal="right" wrapText="1"/>
    </xf>
    <xf numFmtId="3" fontId="24" fillId="4" borderId="80" xfId="0" applyNumberFormat="1" applyFont="1" applyFill="1" applyBorder="1" applyAlignment="1">
      <alignment horizontal="center" wrapText="1"/>
    </xf>
    <xf numFmtId="3" fontId="24" fillId="4" borderId="81" xfId="0" applyNumberFormat="1" applyFont="1" applyFill="1" applyBorder="1" applyAlignment="1">
      <alignment horizontal="center" wrapText="1"/>
    </xf>
    <xf numFmtId="3" fontId="24" fillId="4" borderId="84" xfId="0" applyNumberFormat="1" applyFont="1" applyFill="1" applyBorder="1" applyAlignment="1">
      <alignment horizontal="center" wrapText="1"/>
    </xf>
    <xf numFmtId="0" fontId="24" fillId="4" borderId="27" xfId="0" applyFont="1" applyFill="1" applyBorder="1"/>
    <xf numFmtId="168" fontId="24" fillId="4" borderId="40" xfId="0" applyNumberFormat="1" applyFont="1" applyFill="1" applyBorder="1"/>
    <xf numFmtId="3" fontId="24" fillId="4" borderId="83" xfId="0" applyNumberFormat="1" applyFont="1" applyFill="1" applyBorder="1" applyAlignment="1">
      <alignment horizontal="center"/>
    </xf>
    <xf numFmtId="3" fontId="24" fillId="4" borderId="74" xfId="0" applyNumberFormat="1" applyFont="1" applyFill="1" applyBorder="1" applyAlignment="1">
      <alignment horizontal="center"/>
    </xf>
    <xf numFmtId="3" fontId="24" fillId="4" borderId="85" xfId="0" applyNumberFormat="1" applyFont="1" applyFill="1" applyBorder="1" applyAlignment="1">
      <alignment horizontal="center"/>
    </xf>
    <xf numFmtId="3" fontId="24" fillId="4" borderId="27" xfId="0" applyNumberFormat="1" applyFont="1" applyFill="1" applyBorder="1" applyAlignment="1">
      <alignment horizontal="center"/>
    </xf>
    <xf numFmtId="3" fontId="24" fillId="4" borderId="0" xfId="0" applyNumberFormat="1" applyFont="1" applyFill="1" applyBorder="1" applyAlignment="1">
      <alignment horizontal="center"/>
    </xf>
    <xf numFmtId="3" fontId="24" fillId="4" borderId="40" xfId="0" applyNumberFormat="1" applyFont="1" applyFill="1" applyBorder="1" applyAlignment="1">
      <alignment horizontal="center"/>
    </xf>
    <xf numFmtId="0" fontId="24" fillId="4" borderId="69" xfId="0" applyFont="1" applyFill="1" applyBorder="1"/>
    <xf numFmtId="168" fontId="24" fillId="4" borderId="86" xfId="0" applyNumberFormat="1" applyFont="1" applyFill="1" applyBorder="1"/>
    <xf numFmtId="3" fontId="24" fillId="4" borderId="69" xfId="0" applyNumberFormat="1" applyFont="1" applyFill="1" applyBorder="1" applyAlignment="1">
      <alignment horizontal="center"/>
    </xf>
    <xf numFmtId="3" fontId="24" fillId="4" borderId="45" xfId="0" applyNumberFormat="1" applyFont="1" applyFill="1" applyBorder="1" applyAlignment="1">
      <alignment horizontal="center"/>
    </xf>
    <xf numFmtId="3" fontId="24" fillId="4" borderId="86" xfId="0" applyNumberFormat="1" applyFont="1" applyFill="1" applyBorder="1" applyAlignment="1">
      <alignment horizontal="center"/>
    </xf>
    <xf numFmtId="3" fontId="23" fillId="4" borderId="80" xfId="0" applyNumberFormat="1" applyFont="1" applyFill="1" applyBorder="1" applyAlignment="1">
      <alignment horizontal="center"/>
    </xf>
    <xf numFmtId="3" fontId="23" fillId="4" borderId="81" xfId="0" applyNumberFormat="1" applyFont="1" applyFill="1" applyBorder="1" applyAlignment="1">
      <alignment horizontal="center"/>
    </xf>
    <xf numFmtId="3" fontId="23" fillId="4" borderId="84" xfId="0" applyNumberFormat="1" applyFont="1" applyFill="1" applyBorder="1" applyAlignment="1">
      <alignment horizontal="center"/>
    </xf>
    <xf numFmtId="0" fontId="24" fillId="4" borderId="80" xfId="0" applyFont="1" applyFill="1" applyBorder="1" applyAlignment="1">
      <alignment horizontal="center" wrapText="1"/>
    </xf>
    <xf numFmtId="0" fontId="24" fillId="4" borderId="84" xfId="0" applyFont="1" applyFill="1" applyBorder="1" applyAlignment="1">
      <alignment horizontal="center" wrapText="1"/>
    </xf>
    <xf numFmtId="0" fontId="24" fillId="4" borderId="83" xfId="0" applyFont="1" applyFill="1" applyBorder="1" applyAlignment="1">
      <alignment horizontal="center"/>
    </xf>
    <xf numFmtId="0" fontId="24" fillId="4" borderId="85" xfId="0" applyFont="1" applyFill="1" applyBorder="1" applyAlignment="1">
      <alignment horizontal="center"/>
    </xf>
    <xf numFmtId="0" fontId="24" fillId="4" borderId="74" xfId="0" applyFont="1" applyFill="1" applyBorder="1" applyAlignment="1">
      <alignment horizontal="center"/>
    </xf>
    <xf numFmtId="0" fontId="24" fillId="4" borderId="27" xfId="0" applyFont="1" applyFill="1" applyBorder="1" applyAlignment="1">
      <alignment horizontal="center"/>
    </xf>
    <xf numFmtId="0" fontId="24" fillId="4" borderId="4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24" fillId="4" borderId="69" xfId="0" applyFont="1" applyFill="1" applyBorder="1" applyAlignment="1">
      <alignment horizontal="center"/>
    </xf>
    <xf numFmtId="0" fontId="24" fillId="4" borderId="86" xfId="0" applyFont="1" applyFill="1" applyBorder="1" applyAlignment="1">
      <alignment horizontal="center"/>
    </xf>
    <xf numFmtId="0" fontId="24" fillId="4" borderId="45" xfId="0" applyFont="1" applyFill="1" applyBorder="1" applyAlignment="1">
      <alignment horizontal="center"/>
    </xf>
    <xf numFmtId="0" fontId="23" fillId="7" borderId="0" xfId="0" applyFont="1" applyFill="1"/>
    <xf numFmtId="0" fontId="24" fillId="7" borderId="0" xfId="0" applyFont="1" applyFill="1"/>
    <xf numFmtId="0" fontId="24" fillId="4" borderId="0" xfId="0" applyFont="1" applyFill="1" applyAlignment="1">
      <alignment horizontal="right"/>
    </xf>
    <xf numFmtId="170" fontId="24" fillId="4" borderId="0" xfId="7" applyNumberFormat="1" applyFont="1" applyFill="1"/>
    <xf numFmtId="0" fontId="33" fillId="4" borderId="0" xfId="0" applyFont="1" applyFill="1"/>
    <xf numFmtId="0" fontId="34" fillId="4" borderId="0" xfId="0" applyFont="1" applyFill="1"/>
    <xf numFmtId="169" fontId="24" fillId="0" borderId="0" xfId="0" applyNumberFormat="1" applyFont="1"/>
    <xf numFmtId="0" fontId="14" fillId="2" borderId="5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21" fillId="0" borderId="44" xfId="0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23" fillId="3" borderId="13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31" xfId="0" quotePrefix="1" applyFont="1" applyBorder="1" applyAlignment="1">
      <alignment horizontal="center"/>
    </xf>
    <xf numFmtId="0" fontId="24" fillId="0" borderId="34" xfId="0" quotePrefix="1" applyFont="1" applyBorder="1" applyAlignment="1">
      <alignment horizontal="center"/>
    </xf>
    <xf numFmtId="0" fontId="23" fillId="5" borderId="5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/>
    </xf>
    <xf numFmtId="0" fontId="23" fillId="4" borderId="0" xfId="0" applyFont="1" applyFill="1" applyAlignment="1">
      <alignment horizontal="left"/>
    </xf>
    <xf numFmtId="0" fontId="23" fillId="7" borderId="45" xfId="0" applyFont="1" applyFill="1" applyBorder="1" applyAlignment="1">
      <alignment horizontal="center"/>
    </xf>
    <xf numFmtId="0" fontId="23" fillId="0" borderId="80" xfId="0" applyFont="1" applyBorder="1" applyAlignment="1">
      <alignment horizontal="center"/>
    </xf>
    <xf numFmtId="0" fontId="23" fillId="0" borderId="81" xfId="0" applyFont="1" applyBorder="1" applyAlignment="1">
      <alignment horizontal="center"/>
    </xf>
    <xf numFmtId="0" fontId="23" fillId="0" borderId="84" xfId="0" applyFont="1" applyBorder="1" applyAlignment="1">
      <alignment horizontal="center"/>
    </xf>
    <xf numFmtId="0" fontId="23" fillId="4" borderId="80" xfId="0" applyFont="1" applyFill="1" applyBorder="1" applyAlignment="1">
      <alignment horizontal="center" wrapText="1"/>
    </xf>
    <xf numFmtId="0" fontId="23" fillId="4" borderId="81" xfId="0" applyFont="1" applyFill="1" applyBorder="1" applyAlignment="1">
      <alignment horizontal="center" wrapText="1"/>
    </xf>
    <xf numFmtId="0" fontId="23" fillId="4" borderId="84" xfId="0" applyFont="1" applyFill="1" applyBorder="1" applyAlignment="1">
      <alignment horizontal="center" wrapText="1"/>
    </xf>
    <xf numFmtId="0" fontId="23" fillId="7" borderId="80" xfId="0" applyFont="1" applyFill="1" applyBorder="1" applyAlignment="1">
      <alignment horizontal="center"/>
    </xf>
    <xf numFmtId="0" fontId="23" fillId="7" borderId="81" xfId="0" applyFont="1" applyFill="1" applyBorder="1" applyAlignment="1">
      <alignment horizontal="center"/>
    </xf>
    <xf numFmtId="0" fontId="23" fillId="7" borderId="84" xfId="0" applyFont="1" applyFill="1" applyBorder="1" applyAlignment="1">
      <alignment horizontal="center"/>
    </xf>
    <xf numFmtId="0" fontId="24" fillId="4" borderId="80" xfId="0" applyFont="1" applyFill="1" applyBorder="1" applyAlignment="1">
      <alignment horizontal="center"/>
    </xf>
    <xf numFmtId="0" fontId="24" fillId="4" borderId="84" xfId="0" applyFont="1" applyFill="1" applyBorder="1" applyAlignment="1">
      <alignment horizontal="center"/>
    </xf>
  </cellXfs>
  <cellStyles count="8">
    <cellStyle name="Comma" xfId="1" builtinId="3"/>
    <cellStyle name="Comma 2" xfId="6" xr:uid="{00000000-0005-0000-0000-000001000000}"/>
    <cellStyle name="Currency" xfId="2" builtinId="4"/>
    <cellStyle name="Currency 2" xfId="5" xr:uid="{00000000-0005-0000-0000-000003000000}"/>
    <cellStyle name="Currency 3" xfId="7" xr:uid="{00000000-0005-0000-0000-000004000000}"/>
    <cellStyle name="Normal" xfId="0" builtinId="0"/>
    <cellStyle name="Normal 2" xfId="4" xr:uid="{00000000-0005-0000-0000-00000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workbookViewId="0"/>
  </sheetViews>
  <sheetFormatPr defaultRowHeight="14.4" x14ac:dyDescent="0.3"/>
  <sheetData>
    <row r="1" spans="1:18" ht="23.4" x14ac:dyDescent="0.45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6" x14ac:dyDescent="0.3">
      <c r="A2" s="10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6" x14ac:dyDescent="0.3">
      <c r="A3" s="11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6" x14ac:dyDescent="0.3">
      <c r="A4" s="12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6" x14ac:dyDescent="0.3">
      <c r="A5" s="13" t="s">
        <v>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.6" x14ac:dyDescent="0.3">
      <c r="A6" s="13" t="s">
        <v>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.6" x14ac:dyDescent="0.3">
      <c r="A7" s="3" t="s">
        <v>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.6" x14ac:dyDescent="0.3">
      <c r="A8" s="7" t="s">
        <v>1</v>
      </c>
    </row>
  </sheetData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Y113"/>
  <sheetViews>
    <sheetView workbookViewId="0"/>
  </sheetViews>
  <sheetFormatPr defaultColWidth="9.109375" defaultRowHeight="13.8" x14ac:dyDescent="0.25"/>
  <cols>
    <col min="1" max="1" width="31.6640625" style="248" customWidth="1"/>
    <col min="2" max="2" width="52.5546875" style="248" customWidth="1"/>
    <col min="3" max="3" width="25" style="248" customWidth="1"/>
    <col min="4" max="4" width="9.109375" style="248"/>
    <col min="5" max="5" width="31.6640625" style="248" customWidth="1"/>
    <col min="6" max="6" width="43.109375" style="248" customWidth="1"/>
    <col min="7" max="7" width="25" style="248" customWidth="1"/>
    <col min="8" max="8" width="9.109375" style="248"/>
    <col min="9" max="9" width="10.5546875" style="248" customWidth="1"/>
    <col min="10" max="10" width="16.33203125" style="248" customWidth="1"/>
    <col min="11" max="11" width="21.109375" style="248" bestFit="1" customWidth="1"/>
    <col min="12" max="14" width="9.33203125" style="248" bestFit="1" customWidth="1"/>
    <col min="15" max="15" width="9.109375" style="248"/>
    <col min="16" max="16" width="9.33203125" style="248" bestFit="1" customWidth="1"/>
    <col min="17" max="17" width="14.33203125" style="248" customWidth="1"/>
    <col min="18" max="20" width="9.33203125" style="248" bestFit="1" customWidth="1"/>
    <col min="21" max="21" width="9.109375" style="248"/>
    <col min="22" max="22" width="63.5546875" style="248" customWidth="1"/>
    <col min="23" max="23" width="12.6640625" style="248" customWidth="1"/>
    <col min="24" max="25" width="12.6640625" style="248" bestFit="1" customWidth="1"/>
    <col min="26" max="16384" width="9.109375" style="248"/>
  </cols>
  <sheetData>
    <row r="3" spans="1:3" x14ac:dyDescent="0.25">
      <c r="A3" s="292" t="s">
        <v>336</v>
      </c>
      <c r="B3" s="293"/>
      <c r="C3" s="293"/>
    </row>
    <row r="4" spans="1:3" x14ac:dyDescent="0.25">
      <c r="A4" s="294" t="s">
        <v>337</v>
      </c>
      <c r="B4" s="294" t="s">
        <v>338</v>
      </c>
      <c r="C4" s="294" t="s">
        <v>339</v>
      </c>
    </row>
    <row r="5" spans="1:3" x14ac:dyDescent="0.25">
      <c r="A5" s="293"/>
      <c r="B5" s="293"/>
      <c r="C5" s="293"/>
    </row>
    <row r="6" spans="1:3" x14ac:dyDescent="0.25">
      <c r="A6" s="295" t="s">
        <v>340</v>
      </c>
      <c r="B6" s="296" t="s">
        <v>341</v>
      </c>
      <c r="C6" s="296" t="s">
        <v>342</v>
      </c>
    </row>
    <row r="7" spans="1:3" x14ac:dyDescent="0.25">
      <c r="A7" s="293"/>
      <c r="B7" s="293"/>
      <c r="C7" s="293"/>
    </row>
    <row r="8" spans="1:3" x14ac:dyDescent="0.25">
      <c r="A8" s="295" t="s">
        <v>343</v>
      </c>
      <c r="B8" s="296" t="s">
        <v>344</v>
      </c>
      <c r="C8" s="296" t="s">
        <v>345</v>
      </c>
    </row>
    <row r="9" spans="1:3" x14ac:dyDescent="0.25">
      <c r="A9" s="297"/>
      <c r="B9" s="298"/>
      <c r="C9" s="298"/>
    </row>
    <row r="10" spans="1:3" x14ac:dyDescent="0.25">
      <c r="A10" s="292" t="s">
        <v>346</v>
      </c>
      <c r="B10" s="293" t="s">
        <v>347</v>
      </c>
      <c r="C10" s="293" t="s">
        <v>348</v>
      </c>
    </row>
    <row r="11" spans="1:3" x14ac:dyDescent="0.25">
      <c r="A11" s="296"/>
      <c r="B11" s="296" t="s">
        <v>349</v>
      </c>
      <c r="C11" s="296"/>
    </row>
    <row r="12" spans="1:3" x14ac:dyDescent="0.25">
      <c r="A12" s="293"/>
      <c r="B12" s="293"/>
      <c r="C12" s="293"/>
    </row>
    <row r="13" spans="1:3" x14ac:dyDescent="0.25">
      <c r="A13" s="297" t="s">
        <v>350</v>
      </c>
      <c r="B13" s="298" t="s">
        <v>351</v>
      </c>
      <c r="C13" s="298" t="s">
        <v>352</v>
      </c>
    </row>
    <row r="14" spans="1:3" x14ac:dyDescent="0.25">
      <c r="A14" s="296"/>
      <c r="B14" s="296" t="s">
        <v>353</v>
      </c>
      <c r="C14" s="296"/>
    </row>
    <row r="15" spans="1:3" x14ac:dyDescent="0.25">
      <c r="A15" s="293"/>
      <c r="B15" s="293"/>
      <c r="C15" s="293"/>
    </row>
    <row r="16" spans="1:3" x14ac:dyDescent="0.25">
      <c r="A16" s="292" t="s">
        <v>354</v>
      </c>
      <c r="B16" s="293"/>
      <c r="C16" s="293" t="s">
        <v>355</v>
      </c>
    </row>
    <row r="17" spans="1:3" x14ac:dyDescent="0.25">
      <c r="A17" s="299" t="s">
        <v>356</v>
      </c>
      <c r="B17" s="300" t="s">
        <v>357</v>
      </c>
      <c r="C17" s="293"/>
    </row>
    <row r="18" spans="1:3" x14ac:dyDescent="0.25">
      <c r="A18" s="299" t="s">
        <v>358</v>
      </c>
      <c r="B18" s="293" t="s">
        <v>359</v>
      </c>
      <c r="C18" s="293"/>
    </row>
    <row r="19" spans="1:3" x14ac:dyDescent="0.25">
      <c r="A19" s="299" t="s">
        <v>360</v>
      </c>
      <c r="B19" s="293" t="s">
        <v>361</v>
      </c>
      <c r="C19" s="293"/>
    </row>
    <row r="20" spans="1:3" x14ac:dyDescent="0.25">
      <c r="A20" s="299" t="s">
        <v>362</v>
      </c>
      <c r="B20" s="293" t="s">
        <v>363</v>
      </c>
      <c r="C20" s="293"/>
    </row>
    <row r="21" spans="1:3" x14ac:dyDescent="0.25">
      <c r="A21" s="301" t="s">
        <v>364</v>
      </c>
      <c r="B21" s="298" t="s">
        <v>365</v>
      </c>
      <c r="C21" s="298"/>
    </row>
    <row r="22" spans="1:3" x14ac:dyDescent="0.25">
      <c r="A22" s="302" t="s">
        <v>366</v>
      </c>
      <c r="B22" s="303">
        <v>1</v>
      </c>
      <c r="C22" s="296"/>
    </row>
    <row r="23" spans="1:3" x14ac:dyDescent="0.25">
      <c r="A23" s="293"/>
      <c r="B23" s="293"/>
      <c r="C23" s="293"/>
    </row>
    <row r="24" spans="1:3" x14ac:dyDescent="0.25">
      <c r="A24" s="292" t="s">
        <v>367</v>
      </c>
      <c r="B24" s="293"/>
      <c r="C24" s="293" t="s">
        <v>368</v>
      </c>
    </row>
    <row r="25" spans="1:3" x14ac:dyDescent="0.25">
      <c r="A25" s="299" t="s">
        <v>369</v>
      </c>
      <c r="B25" s="293" t="s">
        <v>370</v>
      </c>
      <c r="C25" s="293"/>
    </row>
    <row r="26" spans="1:3" x14ac:dyDescent="0.25">
      <c r="A26" s="301" t="s">
        <v>371</v>
      </c>
      <c r="B26" s="298" t="s">
        <v>372</v>
      </c>
      <c r="C26" s="298"/>
    </row>
    <row r="27" spans="1:3" x14ac:dyDescent="0.25">
      <c r="A27" s="302" t="s">
        <v>373</v>
      </c>
      <c r="B27" s="296" t="s">
        <v>374</v>
      </c>
      <c r="C27" s="296"/>
    </row>
    <row r="28" spans="1:3" x14ac:dyDescent="0.25">
      <c r="A28" s="293"/>
      <c r="B28" s="293"/>
      <c r="C28" s="293"/>
    </row>
    <row r="29" spans="1:3" x14ac:dyDescent="0.25">
      <c r="A29" s="297" t="s">
        <v>375</v>
      </c>
      <c r="B29" s="298" t="s">
        <v>376</v>
      </c>
      <c r="C29" s="298" t="s">
        <v>377</v>
      </c>
    </row>
    <row r="30" spans="1:3" x14ac:dyDescent="0.25">
      <c r="A30" s="296"/>
      <c r="B30" s="296" t="s">
        <v>378</v>
      </c>
      <c r="C30" s="296"/>
    </row>
    <row r="31" spans="1:3" x14ac:dyDescent="0.25">
      <c r="A31" s="304" t="s">
        <v>379</v>
      </c>
      <c r="B31" s="293"/>
      <c r="C31" s="293"/>
    </row>
    <row r="34" spans="5:14" x14ac:dyDescent="0.25">
      <c r="E34" s="292" t="s">
        <v>380</v>
      </c>
      <c r="F34" s="293"/>
      <c r="G34" s="293"/>
    </row>
    <row r="35" spans="5:14" x14ac:dyDescent="0.25">
      <c r="E35" s="294" t="s">
        <v>337</v>
      </c>
      <c r="F35" s="294" t="s">
        <v>338</v>
      </c>
      <c r="G35" s="294" t="s">
        <v>339</v>
      </c>
    </row>
    <row r="36" spans="5:14" x14ac:dyDescent="0.25">
      <c r="E36" s="293"/>
      <c r="F36" s="293"/>
      <c r="G36" s="293"/>
    </row>
    <row r="37" spans="5:14" x14ac:dyDescent="0.25">
      <c r="E37" s="295" t="s">
        <v>340</v>
      </c>
      <c r="F37" s="296" t="s">
        <v>381</v>
      </c>
      <c r="G37" s="296" t="s">
        <v>342</v>
      </c>
    </row>
    <row r="38" spans="5:14" x14ac:dyDescent="0.25">
      <c r="E38" s="293"/>
      <c r="F38" s="293"/>
      <c r="G38" s="293"/>
    </row>
    <row r="39" spans="5:14" x14ac:dyDescent="0.25">
      <c r="E39" s="292" t="s">
        <v>354</v>
      </c>
      <c r="F39" s="293"/>
      <c r="G39" s="293" t="s">
        <v>355</v>
      </c>
    </row>
    <row r="40" spans="5:14" x14ac:dyDescent="0.25">
      <c r="E40" s="299" t="s">
        <v>356</v>
      </c>
      <c r="F40" s="300" t="s">
        <v>382</v>
      </c>
      <c r="G40" s="293"/>
    </row>
    <row r="41" spans="5:14" x14ac:dyDescent="0.25">
      <c r="E41" s="299" t="s">
        <v>358</v>
      </c>
      <c r="F41" s="293" t="s">
        <v>359</v>
      </c>
      <c r="G41" s="293"/>
    </row>
    <row r="42" spans="5:14" x14ac:dyDescent="0.25">
      <c r="E42" s="299" t="s">
        <v>360</v>
      </c>
      <c r="F42" s="293" t="s">
        <v>361</v>
      </c>
      <c r="G42" s="293"/>
    </row>
    <row r="43" spans="5:14" x14ac:dyDescent="0.25">
      <c r="E43" s="299" t="s">
        <v>362</v>
      </c>
      <c r="F43" s="293" t="s">
        <v>363</v>
      </c>
      <c r="G43" s="293"/>
    </row>
    <row r="44" spans="5:14" x14ac:dyDescent="0.25">
      <c r="E44" s="301" t="s">
        <v>364</v>
      </c>
      <c r="F44" s="298" t="s">
        <v>365</v>
      </c>
      <c r="G44" s="298"/>
    </row>
    <row r="45" spans="5:14" x14ac:dyDescent="0.25">
      <c r="E45" s="302" t="s">
        <v>366</v>
      </c>
      <c r="F45" s="303">
        <v>1</v>
      </c>
      <c r="G45" s="296"/>
    </row>
    <row r="47" spans="5:14" x14ac:dyDescent="0.25">
      <c r="I47" s="292" t="s">
        <v>383</v>
      </c>
      <c r="J47" s="293"/>
      <c r="K47" s="293"/>
      <c r="L47" s="293"/>
      <c r="M47" s="293"/>
      <c r="N47" s="293"/>
    </row>
    <row r="48" spans="5:14" x14ac:dyDescent="0.25">
      <c r="I48" s="377" t="s">
        <v>384</v>
      </c>
      <c r="J48" s="377"/>
      <c r="K48" s="377"/>
      <c r="L48" s="377"/>
      <c r="M48" s="377"/>
      <c r="N48" s="377"/>
    </row>
    <row r="49" spans="9:20" x14ac:dyDescent="0.25">
      <c r="I49" s="378" t="s">
        <v>385</v>
      </c>
      <c r="J49" s="379"/>
      <c r="K49" s="380"/>
      <c r="L49" s="381" t="s">
        <v>386</v>
      </c>
      <c r="M49" s="382"/>
      <c r="N49" s="383"/>
    </row>
    <row r="50" spans="9:20" x14ac:dyDescent="0.25">
      <c r="I50" s="305" t="s">
        <v>302</v>
      </c>
      <c r="J50" s="306" t="s">
        <v>387</v>
      </c>
      <c r="K50" s="307" t="s">
        <v>388</v>
      </c>
      <c r="L50" s="308" t="s">
        <v>389</v>
      </c>
      <c r="M50" s="309" t="s">
        <v>390</v>
      </c>
      <c r="N50" s="310" t="s">
        <v>207</v>
      </c>
    </row>
    <row r="51" spans="9:20" x14ac:dyDescent="0.25">
      <c r="I51" s="311">
        <v>25</v>
      </c>
      <c r="J51" s="298">
        <v>4</v>
      </c>
      <c r="K51" s="312">
        <v>50000</v>
      </c>
      <c r="L51" s="313">
        <v>175</v>
      </c>
      <c r="M51" s="314">
        <v>50</v>
      </c>
      <c r="N51" s="315">
        <v>225</v>
      </c>
    </row>
    <row r="52" spans="9:20" x14ac:dyDescent="0.25">
      <c r="I52" s="311">
        <v>35</v>
      </c>
      <c r="J52" s="298">
        <v>13</v>
      </c>
      <c r="K52" s="312">
        <v>65000</v>
      </c>
      <c r="L52" s="316">
        <v>100</v>
      </c>
      <c r="M52" s="317">
        <v>300</v>
      </c>
      <c r="N52" s="318">
        <v>400</v>
      </c>
    </row>
    <row r="53" spans="9:20" x14ac:dyDescent="0.25">
      <c r="I53" s="311">
        <v>45</v>
      </c>
      <c r="J53" s="298">
        <v>23</v>
      </c>
      <c r="K53" s="312">
        <v>80000</v>
      </c>
      <c r="L53" s="316">
        <v>50</v>
      </c>
      <c r="M53" s="317">
        <v>375</v>
      </c>
      <c r="N53" s="318">
        <v>425</v>
      </c>
    </row>
    <row r="54" spans="9:20" x14ac:dyDescent="0.25">
      <c r="I54" s="311">
        <v>53</v>
      </c>
      <c r="J54" s="298">
        <v>1</v>
      </c>
      <c r="K54" s="312">
        <v>85000</v>
      </c>
      <c r="L54" s="316">
        <v>5</v>
      </c>
      <c r="M54" s="317">
        <v>10</v>
      </c>
      <c r="N54" s="318">
        <v>15</v>
      </c>
    </row>
    <row r="55" spans="9:20" x14ac:dyDescent="0.25">
      <c r="I55" s="311">
        <v>55</v>
      </c>
      <c r="J55" s="298">
        <v>30</v>
      </c>
      <c r="K55" s="312">
        <v>100000</v>
      </c>
      <c r="L55" s="316">
        <v>50</v>
      </c>
      <c r="M55" s="317">
        <v>275</v>
      </c>
      <c r="N55" s="318">
        <v>325</v>
      </c>
    </row>
    <row r="56" spans="9:20" x14ac:dyDescent="0.25">
      <c r="I56" s="311">
        <v>57</v>
      </c>
      <c r="J56" s="298">
        <v>3</v>
      </c>
      <c r="K56" s="312">
        <v>90000</v>
      </c>
      <c r="L56" s="316">
        <v>5</v>
      </c>
      <c r="M56" s="317">
        <v>5</v>
      </c>
      <c r="N56" s="318">
        <v>10</v>
      </c>
    </row>
    <row r="57" spans="9:20" x14ac:dyDescent="0.25">
      <c r="I57" s="311">
        <v>65</v>
      </c>
      <c r="J57" s="298">
        <v>32</v>
      </c>
      <c r="K57" s="312">
        <v>105000</v>
      </c>
      <c r="L57" s="316">
        <v>35</v>
      </c>
      <c r="M57" s="317">
        <v>40</v>
      </c>
      <c r="N57" s="318">
        <v>75</v>
      </c>
    </row>
    <row r="58" spans="9:20" x14ac:dyDescent="0.25">
      <c r="I58" s="319">
        <v>75</v>
      </c>
      <c r="J58" s="296">
        <v>35</v>
      </c>
      <c r="K58" s="320">
        <v>110000</v>
      </c>
      <c r="L58" s="321">
        <v>20</v>
      </c>
      <c r="M58" s="322">
        <v>5</v>
      </c>
      <c r="N58" s="323">
        <v>25</v>
      </c>
    </row>
    <row r="59" spans="9:20" x14ac:dyDescent="0.25">
      <c r="I59" s="293"/>
      <c r="J59" s="293"/>
      <c r="K59" s="293"/>
      <c r="L59" s="324">
        <v>440</v>
      </c>
      <c r="M59" s="325">
        <v>1060</v>
      </c>
      <c r="N59" s="326">
        <v>1500</v>
      </c>
    </row>
    <row r="60" spans="9:20" x14ac:dyDescent="0.25">
      <c r="I60" s="293" t="s">
        <v>391</v>
      </c>
      <c r="J60" s="293"/>
      <c r="K60" s="293"/>
      <c r="L60" s="293"/>
      <c r="M60" s="293"/>
      <c r="N60" s="293"/>
    </row>
    <row r="62" spans="9:20" x14ac:dyDescent="0.25">
      <c r="P62" s="292" t="s">
        <v>392</v>
      </c>
      <c r="Q62" s="292"/>
      <c r="R62" s="292"/>
      <c r="S62" s="292"/>
      <c r="T62" s="292"/>
    </row>
    <row r="63" spans="9:20" x14ac:dyDescent="0.25">
      <c r="P63" s="384" t="s">
        <v>393</v>
      </c>
      <c r="Q63" s="385"/>
      <c r="R63" s="385"/>
      <c r="S63" s="385"/>
      <c r="T63" s="386"/>
    </row>
    <row r="64" spans="9:20" x14ac:dyDescent="0.25">
      <c r="P64" s="387" t="s">
        <v>394</v>
      </c>
      <c r="Q64" s="388"/>
      <c r="R64" s="381" t="s">
        <v>386</v>
      </c>
      <c r="S64" s="382"/>
      <c r="T64" s="383"/>
    </row>
    <row r="65" spans="16:25" ht="27.6" x14ac:dyDescent="0.25">
      <c r="P65" s="327" t="s">
        <v>395</v>
      </c>
      <c r="Q65" s="328" t="s">
        <v>396</v>
      </c>
      <c r="R65" s="308" t="s">
        <v>389</v>
      </c>
      <c r="S65" s="309" t="s">
        <v>390</v>
      </c>
      <c r="T65" s="310" t="s">
        <v>207</v>
      </c>
    </row>
    <row r="66" spans="16:25" x14ac:dyDescent="0.25">
      <c r="P66" s="329">
        <v>55</v>
      </c>
      <c r="Q66" s="330">
        <v>0</v>
      </c>
      <c r="R66" s="329">
        <v>50</v>
      </c>
      <c r="S66" s="331">
        <v>100</v>
      </c>
      <c r="T66" s="330">
        <v>150</v>
      </c>
    </row>
    <row r="67" spans="16:25" x14ac:dyDescent="0.25">
      <c r="P67" s="332">
        <v>60</v>
      </c>
      <c r="Q67" s="333">
        <v>4</v>
      </c>
      <c r="R67" s="332">
        <v>37</v>
      </c>
      <c r="S67" s="334">
        <v>33</v>
      </c>
      <c r="T67" s="333">
        <v>70</v>
      </c>
    </row>
    <row r="68" spans="16:25" x14ac:dyDescent="0.25">
      <c r="P68" s="332">
        <v>65</v>
      </c>
      <c r="Q68" s="333">
        <v>8</v>
      </c>
      <c r="R68" s="332">
        <v>33</v>
      </c>
      <c r="S68" s="334">
        <v>30</v>
      </c>
      <c r="T68" s="333">
        <v>63</v>
      </c>
    </row>
    <row r="69" spans="16:25" x14ac:dyDescent="0.25">
      <c r="P69" s="332">
        <v>70</v>
      </c>
      <c r="Q69" s="333">
        <v>12</v>
      </c>
      <c r="R69" s="332">
        <v>30</v>
      </c>
      <c r="S69" s="334">
        <v>14</v>
      </c>
      <c r="T69" s="333">
        <v>44</v>
      </c>
    </row>
    <row r="70" spans="16:25" x14ac:dyDescent="0.25">
      <c r="P70" s="335">
        <v>75</v>
      </c>
      <c r="Q70" s="336">
        <v>16</v>
      </c>
      <c r="R70" s="335">
        <v>21</v>
      </c>
      <c r="S70" s="337">
        <v>2</v>
      </c>
      <c r="T70" s="336">
        <v>23</v>
      </c>
    </row>
    <row r="71" spans="16:25" x14ac:dyDescent="0.25">
      <c r="P71" s="293"/>
      <c r="Q71" s="293"/>
      <c r="R71" s="324">
        <v>171</v>
      </c>
      <c r="S71" s="325">
        <v>179</v>
      </c>
      <c r="T71" s="326">
        <v>350</v>
      </c>
    </row>
    <row r="72" spans="16:25" x14ac:dyDescent="0.25">
      <c r="P72" s="293" t="s">
        <v>397</v>
      </c>
      <c r="Q72" s="293"/>
      <c r="R72" s="293"/>
      <c r="S72" s="293"/>
      <c r="T72" s="293"/>
    </row>
    <row r="74" spans="16:25" x14ac:dyDescent="0.25">
      <c r="V74" s="376" t="s">
        <v>398</v>
      </c>
      <c r="W74" s="376"/>
      <c r="X74" s="376"/>
      <c r="Y74" s="376"/>
    </row>
    <row r="75" spans="16:25" x14ac:dyDescent="0.25">
      <c r="V75" s="338" t="s">
        <v>399</v>
      </c>
      <c r="W75" s="339"/>
      <c r="X75" s="339"/>
      <c r="Y75" s="339"/>
    </row>
    <row r="76" spans="16:25" x14ac:dyDescent="0.25">
      <c r="V76" s="293"/>
      <c r="W76" s="293"/>
      <c r="X76" s="293"/>
      <c r="Y76" s="293"/>
    </row>
    <row r="77" spans="16:25" x14ac:dyDescent="0.25">
      <c r="V77" s="292" t="s">
        <v>400</v>
      </c>
      <c r="W77" s="340">
        <v>2017</v>
      </c>
      <c r="X77" s="340">
        <v>2018</v>
      </c>
      <c r="Y77" s="340">
        <v>2019</v>
      </c>
    </row>
    <row r="78" spans="16:25" x14ac:dyDescent="0.25">
      <c r="V78" s="292"/>
      <c r="W78" s="293"/>
      <c r="X78" s="293"/>
      <c r="Y78" s="293"/>
    </row>
    <row r="79" spans="16:25" x14ac:dyDescent="0.25">
      <c r="V79" s="292" t="s">
        <v>401</v>
      </c>
      <c r="W79" s="341">
        <v>977000</v>
      </c>
      <c r="X79" s="341">
        <v>1512000</v>
      </c>
      <c r="Y79" s="341">
        <v>2286000</v>
      </c>
    </row>
    <row r="80" spans="16:25" x14ac:dyDescent="0.25">
      <c r="V80" s="292" t="s">
        <v>402</v>
      </c>
      <c r="W80" s="341">
        <v>77000</v>
      </c>
      <c r="X80" s="341">
        <v>185000</v>
      </c>
      <c r="Y80" s="341">
        <v>190000</v>
      </c>
    </row>
    <row r="81" spans="22:25" x14ac:dyDescent="0.25">
      <c r="V81" s="292"/>
      <c r="W81" s="341"/>
      <c r="X81" s="341"/>
      <c r="Y81" s="341"/>
    </row>
    <row r="82" spans="22:25" x14ac:dyDescent="0.25">
      <c r="V82" s="292" t="s">
        <v>403</v>
      </c>
      <c r="W82" s="293"/>
      <c r="X82" s="293"/>
      <c r="Y82" s="293"/>
    </row>
    <row r="83" spans="22:25" x14ac:dyDescent="0.25">
      <c r="V83" s="299" t="s">
        <v>404</v>
      </c>
      <c r="W83" s="293">
        <v>225</v>
      </c>
      <c r="X83" s="293">
        <v>350</v>
      </c>
      <c r="Y83" s="293">
        <v>440</v>
      </c>
    </row>
    <row r="84" spans="22:25" x14ac:dyDescent="0.25">
      <c r="V84" s="299" t="s">
        <v>405</v>
      </c>
      <c r="W84" s="293">
        <v>475</v>
      </c>
      <c r="X84" s="293">
        <v>700</v>
      </c>
      <c r="Y84" s="293">
        <v>1060</v>
      </c>
    </row>
    <row r="85" spans="22:25" x14ac:dyDescent="0.25">
      <c r="V85" s="293"/>
      <c r="W85" s="293"/>
      <c r="X85" s="293"/>
      <c r="Y85" s="293"/>
    </row>
    <row r="86" spans="22:25" x14ac:dyDescent="0.25">
      <c r="V86" s="293"/>
      <c r="W86" s="293"/>
      <c r="X86" s="293"/>
      <c r="Y86" s="293"/>
    </row>
    <row r="87" spans="22:25" x14ac:dyDescent="0.25">
      <c r="V87" s="342" t="s">
        <v>406</v>
      </c>
      <c r="W87" s="293"/>
      <c r="X87" s="293"/>
      <c r="Y87" s="293"/>
    </row>
    <row r="88" spans="22:25" x14ac:dyDescent="0.25">
      <c r="V88" s="342" t="s">
        <v>407</v>
      </c>
      <c r="W88" s="293"/>
      <c r="X88" s="293"/>
      <c r="Y88" s="293"/>
    </row>
    <row r="89" spans="22:25" x14ac:dyDescent="0.25">
      <c r="V89" s="342" t="s">
        <v>408</v>
      </c>
      <c r="W89" s="293"/>
      <c r="X89" s="293"/>
      <c r="Y89" s="293"/>
    </row>
    <row r="90" spans="22:25" x14ac:dyDescent="0.25">
      <c r="V90" s="342" t="s">
        <v>409</v>
      </c>
      <c r="W90" s="293"/>
      <c r="X90" s="293"/>
      <c r="Y90" s="293"/>
    </row>
    <row r="91" spans="22:25" x14ac:dyDescent="0.25">
      <c r="V91" s="293"/>
      <c r="W91" s="293"/>
      <c r="X91" s="293"/>
      <c r="Y91" s="293"/>
    </row>
    <row r="92" spans="22:25" x14ac:dyDescent="0.25">
      <c r="V92" s="338" t="s">
        <v>410</v>
      </c>
      <c r="W92" s="339"/>
      <c r="X92" s="339"/>
      <c r="Y92" s="339"/>
    </row>
    <row r="93" spans="22:25" x14ac:dyDescent="0.25">
      <c r="V93" s="293"/>
      <c r="W93" s="293"/>
      <c r="X93" s="293"/>
      <c r="Y93" s="293"/>
    </row>
    <row r="94" spans="22:25" x14ac:dyDescent="0.25">
      <c r="V94" s="292" t="s">
        <v>400</v>
      </c>
      <c r="W94" s="340">
        <v>2017</v>
      </c>
      <c r="X94" s="340">
        <v>2018</v>
      </c>
      <c r="Y94" s="340">
        <v>2019</v>
      </c>
    </row>
    <row r="95" spans="22:25" x14ac:dyDescent="0.25">
      <c r="V95" s="292" t="s">
        <v>401</v>
      </c>
      <c r="W95" s="341"/>
      <c r="X95" s="341"/>
      <c r="Y95" s="341"/>
    </row>
    <row r="96" spans="22:25" x14ac:dyDescent="0.25">
      <c r="V96" s="299" t="s">
        <v>411</v>
      </c>
      <c r="W96" s="341">
        <v>427000</v>
      </c>
      <c r="X96" s="341">
        <v>457000</v>
      </c>
      <c r="Y96" s="341">
        <v>507000</v>
      </c>
    </row>
    <row r="97" spans="22:25" x14ac:dyDescent="0.25">
      <c r="V97" s="299" t="s">
        <v>412</v>
      </c>
      <c r="W97" s="341">
        <v>77000</v>
      </c>
      <c r="X97" s="341">
        <v>88000</v>
      </c>
      <c r="Y97" s="341">
        <v>113000</v>
      </c>
    </row>
    <row r="98" spans="22:25" x14ac:dyDescent="0.25">
      <c r="V98" s="292" t="s">
        <v>402</v>
      </c>
      <c r="W98" s="341"/>
      <c r="X98" s="341"/>
      <c r="Y98" s="341"/>
    </row>
    <row r="99" spans="22:25" x14ac:dyDescent="0.25">
      <c r="V99" s="299" t="s">
        <v>411</v>
      </c>
      <c r="W99" s="341">
        <v>12000</v>
      </c>
      <c r="X99" s="341">
        <v>43000</v>
      </c>
      <c r="Y99" s="341">
        <v>35000</v>
      </c>
    </row>
    <row r="100" spans="22:25" x14ac:dyDescent="0.25">
      <c r="V100" s="299" t="s">
        <v>412</v>
      </c>
      <c r="W100" s="341">
        <v>0</v>
      </c>
      <c r="X100" s="341">
        <v>0</v>
      </c>
      <c r="Y100" s="341">
        <v>5000</v>
      </c>
    </row>
    <row r="101" spans="22:25" x14ac:dyDescent="0.25">
      <c r="V101" s="292" t="s">
        <v>403</v>
      </c>
      <c r="W101" s="293"/>
      <c r="X101" s="293"/>
      <c r="Y101" s="293"/>
    </row>
    <row r="102" spans="22:25" x14ac:dyDescent="0.25">
      <c r="V102" s="299" t="s">
        <v>411</v>
      </c>
      <c r="W102" s="293"/>
      <c r="X102" s="293"/>
      <c r="Y102" s="293"/>
    </row>
    <row r="103" spans="22:25" x14ac:dyDescent="0.25">
      <c r="V103" s="299" t="s">
        <v>413</v>
      </c>
      <c r="W103" s="293">
        <v>71</v>
      </c>
      <c r="X103" s="293">
        <v>75</v>
      </c>
      <c r="Y103" s="293">
        <v>87</v>
      </c>
    </row>
    <row r="104" spans="22:25" x14ac:dyDescent="0.25">
      <c r="V104" s="299" t="s">
        <v>414</v>
      </c>
      <c r="W104" s="293">
        <v>116</v>
      </c>
      <c r="X104" s="293">
        <v>123</v>
      </c>
      <c r="Y104" s="293">
        <v>133</v>
      </c>
    </row>
    <row r="105" spans="22:25" x14ac:dyDescent="0.25">
      <c r="V105" s="299" t="s">
        <v>412</v>
      </c>
      <c r="W105" s="293"/>
      <c r="X105" s="293"/>
      <c r="Y105" s="293"/>
    </row>
    <row r="106" spans="22:25" x14ac:dyDescent="0.25">
      <c r="V106" s="299" t="s">
        <v>413</v>
      </c>
      <c r="W106" s="293">
        <v>55</v>
      </c>
      <c r="X106" s="293">
        <v>67</v>
      </c>
      <c r="Y106" s="293">
        <v>84</v>
      </c>
    </row>
    <row r="107" spans="22:25" x14ac:dyDescent="0.25">
      <c r="V107" s="299" t="s">
        <v>414</v>
      </c>
      <c r="W107" s="293">
        <v>33</v>
      </c>
      <c r="X107" s="293">
        <v>35</v>
      </c>
      <c r="Y107" s="293">
        <v>46</v>
      </c>
    </row>
    <row r="108" spans="22:25" x14ac:dyDescent="0.25">
      <c r="V108" s="343"/>
      <c r="W108" s="343"/>
      <c r="X108" s="343"/>
      <c r="Y108" s="343"/>
    </row>
    <row r="109" spans="22:25" x14ac:dyDescent="0.25">
      <c r="V109" s="342" t="s">
        <v>406</v>
      </c>
      <c r="W109" s="293"/>
      <c r="X109" s="293"/>
      <c r="Y109" s="293"/>
    </row>
    <row r="110" spans="22:25" x14ac:dyDescent="0.25">
      <c r="V110" s="342" t="s">
        <v>407</v>
      </c>
      <c r="W110" s="343"/>
      <c r="X110" s="343"/>
      <c r="Y110" s="343"/>
    </row>
    <row r="111" spans="22:25" x14ac:dyDescent="0.25">
      <c r="V111" s="342" t="s">
        <v>408</v>
      </c>
      <c r="W111" s="343"/>
      <c r="X111" s="343"/>
      <c r="Y111" s="343"/>
    </row>
    <row r="112" spans="22:25" x14ac:dyDescent="0.25">
      <c r="V112" s="342" t="s">
        <v>409</v>
      </c>
      <c r="W112" s="293"/>
      <c r="X112" s="293"/>
      <c r="Y112" s="293"/>
    </row>
    <row r="113" spans="23:23" x14ac:dyDescent="0.25">
      <c r="W113" s="344"/>
    </row>
  </sheetData>
  <mergeCells count="7">
    <mergeCell ref="V74:Y74"/>
    <mergeCell ref="I48:N48"/>
    <mergeCell ref="I49:K49"/>
    <mergeCell ref="L49:N49"/>
    <mergeCell ref="P63:T63"/>
    <mergeCell ref="P64:Q64"/>
    <mergeCell ref="R64:T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workbookViewId="0"/>
  </sheetViews>
  <sheetFormatPr defaultRowHeight="14.4" x14ac:dyDescent="0.3"/>
  <cols>
    <col min="1" max="1" width="32" bestFit="1" customWidth="1"/>
    <col min="2" max="2" width="7.6640625" customWidth="1"/>
    <col min="3" max="3" width="7.109375" customWidth="1"/>
    <col min="4" max="4" width="8.5546875" customWidth="1"/>
  </cols>
  <sheetData>
    <row r="1" spans="1:12" ht="23.4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6" x14ac:dyDescent="0.3">
      <c r="A2" s="3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6" x14ac:dyDescent="0.3">
      <c r="A3" s="3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3">
      <c r="A4" s="4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4" t="s">
        <v>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3">
      <c r="A6" s="4" t="s">
        <v>18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3">
      <c r="A7" s="4" t="s">
        <v>19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3">
      <c r="A8" s="4" t="s">
        <v>20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3">
      <c r="A9" s="4" t="s">
        <v>21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47.4" thickBot="1" x14ac:dyDescent="0.35">
      <c r="A11" s="16"/>
      <c r="B11" s="5" t="s">
        <v>22</v>
      </c>
      <c r="C11" s="5" t="s">
        <v>23</v>
      </c>
      <c r="D11" s="5" t="s">
        <v>24</v>
      </c>
      <c r="E11" s="2"/>
      <c r="F11" s="2"/>
      <c r="G11" s="2"/>
      <c r="H11" s="2"/>
      <c r="I11" s="2"/>
      <c r="J11" s="2"/>
      <c r="K11" s="2"/>
      <c r="L11" s="2"/>
    </row>
    <row r="12" spans="1:12" ht="16.2" thickBot="1" x14ac:dyDescent="0.35">
      <c r="A12" s="17" t="s">
        <v>25</v>
      </c>
      <c r="B12" s="18">
        <v>3</v>
      </c>
      <c r="C12" s="18">
        <v>2</v>
      </c>
      <c r="D12" s="18">
        <v>1</v>
      </c>
      <c r="E12" s="2"/>
      <c r="F12" s="2"/>
      <c r="G12" s="2"/>
      <c r="H12" s="2"/>
      <c r="I12" s="2"/>
      <c r="J12" s="2"/>
      <c r="K12" s="2"/>
      <c r="L12" s="2"/>
    </row>
    <row r="13" spans="1:12" ht="16.2" thickBot="1" x14ac:dyDescent="0.35">
      <c r="A13" s="17" t="s">
        <v>26</v>
      </c>
      <c r="B13" s="19">
        <v>50</v>
      </c>
      <c r="C13" s="19">
        <v>500</v>
      </c>
      <c r="D13" s="19">
        <v>8850</v>
      </c>
      <c r="E13" s="2"/>
      <c r="F13" s="2"/>
      <c r="G13" s="2"/>
      <c r="H13" s="2"/>
      <c r="I13" s="2"/>
      <c r="J13" s="2"/>
      <c r="K13" s="2"/>
      <c r="L13" s="2"/>
    </row>
    <row r="14" spans="1:12" ht="15.6" x14ac:dyDescent="0.3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5.6" x14ac:dyDescent="0.3">
      <c r="A15" s="3" t="s">
        <v>27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6.2" x14ac:dyDescent="0.3">
      <c r="A16" s="4" t="s">
        <v>28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3">
      <c r="A17" s="4" t="s">
        <v>29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3">
      <c r="A18" s="20" t="s">
        <v>37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3">
      <c r="A19" s="4" t="s">
        <v>30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3">
      <c r="A20" s="4" t="s">
        <v>31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3">
      <c r="A21" s="21" t="s">
        <v>32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3">
      <c r="A22" s="22" t="s">
        <v>33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3">
      <c r="A23" s="22" t="s">
        <v>34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">
      <c r="A24" s="22" t="s">
        <v>35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6" x14ac:dyDescent="0.3">
      <c r="A25" s="23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6" x14ac:dyDescent="0.3">
      <c r="A26" s="7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4"/>
  <sheetViews>
    <sheetView workbookViewId="0"/>
  </sheetViews>
  <sheetFormatPr defaultRowHeight="14.4" x14ac:dyDescent="0.3"/>
  <cols>
    <col min="1" max="1" width="60.33203125" customWidth="1"/>
    <col min="2" max="2" width="11.33203125" customWidth="1"/>
  </cols>
  <sheetData>
    <row r="1" spans="1:14" ht="23.4" x14ac:dyDescent="0.4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6" x14ac:dyDescent="0.3">
      <c r="A2" s="3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thickBot="1" x14ac:dyDescent="0.35">
      <c r="A3" s="25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6.2" thickBot="1" x14ac:dyDescent="0.35">
      <c r="A4" s="345" t="s">
        <v>40</v>
      </c>
      <c r="B4" s="34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6.2" thickBot="1" x14ac:dyDescent="0.35">
      <c r="A5" s="26" t="s">
        <v>41</v>
      </c>
      <c r="B5" s="27">
        <v>15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2" thickBot="1" x14ac:dyDescent="0.35">
      <c r="A6" s="26" t="s">
        <v>42</v>
      </c>
      <c r="B6" s="27">
        <v>80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6.2" thickBot="1" x14ac:dyDescent="0.35">
      <c r="A7" s="26" t="s">
        <v>43</v>
      </c>
      <c r="B7" s="27">
        <v>20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6.2" thickBot="1" x14ac:dyDescent="0.35">
      <c r="A8" s="26" t="s">
        <v>44</v>
      </c>
      <c r="B8" s="27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31.5" customHeight="1" thickBot="1" x14ac:dyDescent="0.35">
      <c r="A9" s="345" t="s">
        <v>45</v>
      </c>
      <c r="B9" s="34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6.2" thickBot="1" x14ac:dyDescent="0.35">
      <c r="A10" s="26" t="s">
        <v>46</v>
      </c>
      <c r="B10" s="27">
        <v>100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6.2" thickBot="1" x14ac:dyDescent="0.35">
      <c r="A11" s="26" t="s">
        <v>47</v>
      </c>
      <c r="B11" s="27">
        <v>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6.2" thickBot="1" x14ac:dyDescent="0.35">
      <c r="A12" s="345" t="s">
        <v>48</v>
      </c>
      <c r="B12" s="34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6.2" thickBot="1" x14ac:dyDescent="0.35">
      <c r="A13" s="26" t="s">
        <v>49</v>
      </c>
      <c r="B13" s="27">
        <v>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6.2" thickBot="1" x14ac:dyDescent="0.35">
      <c r="A14" s="28" t="s">
        <v>50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6" x14ac:dyDescent="0.3">
      <c r="A15" s="347" t="s">
        <v>51</v>
      </c>
      <c r="B15" s="34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6.2" thickBot="1" x14ac:dyDescent="0.35">
      <c r="A16" s="349" t="s">
        <v>52</v>
      </c>
      <c r="B16" s="35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6.2" thickBot="1" x14ac:dyDescent="0.35">
      <c r="A17" s="17" t="s">
        <v>53</v>
      </c>
      <c r="B17" s="29">
        <v>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6.2" thickBot="1" x14ac:dyDescent="0.35">
      <c r="A18" s="17" t="s">
        <v>54</v>
      </c>
      <c r="B18" s="29">
        <v>0.5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6.2" thickBot="1" x14ac:dyDescent="0.35">
      <c r="A19" s="30" t="s">
        <v>55</v>
      </c>
      <c r="B19" s="29">
        <v>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6.2" thickBot="1" x14ac:dyDescent="0.35">
      <c r="A20" s="30" t="s">
        <v>56</v>
      </c>
      <c r="B20" s="29">
        <v>0.5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6.2" thickBot="1" x14ac:dyDescent="0.35">
      <c r="A21" s="30" t="s">
        <v>57</v>
      </c>
      <c r="B21" s="29">
        <v>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4" t="s">
        <v>58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4" t="s">
        <v>59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A25" s="6" t="s">
        <v>69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6" x14ac:dyDescent="0.3">
      <c r="A26" s="13" t="s">
        <v>60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6" x14ac:dyDescent="0.3">
      <c r="A27" s="13" t="s">
        <v>61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6" x14ac:dyDescent="0.3">
      <c r="A28" s="23" t="s">
        <v>36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6" x14ac:dyDescent="0.3">
      <c r="A29" s="7" t="s">
        <v>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ht="15.6" x14ac:dyDescent="0.3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4" ht="15.6" x14ac:dyDescent="0.3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ht="15.6" x14ac:dyDescent="0.3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4" ht="15.6" x14ac:dyDescent="0.3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ht="15.6" x14ac:dyDescent="0.3">
      <c r="A35" s="3" t="s">
        <v>62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">
      <c r="A36" s="4" t="s">
        <v>63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">
      <c r="A37" s="4" t="s">
        <v>64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">
      <c r="A38" s="20" t="s">
        <v>71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3">
      <c r="A39" s="4" t="s">
        <v>65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3">
      <c r="A40" s="4" t="s">
        <v>66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3">
      <c r="A41" s="4" t="s">
        <v>67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3">
      <c r="A42" s="4" t="s">
        <v>68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">
      <c r="A43" s="6" t="s">
        <v>70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.6" x14ac:dyDescent="0.3">
      <c r="A44" s="7" t="s">
        <v>1</v>
      </c>
    </row>
  </sheetData>
  <mergeCells count="5">
    <mergeCell ref="A4:B4"/>
    <mergeCell ref="A9:B9"/>
    <mergeCell ref="A12:B12"/>
    <mergeCell ref="A15:B15"/>
    <mergeCell ref="A16:B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8"/>
  <sheetViews>
    <sheetView workbookViewId="0"/>
  </sheetViews>
  <sheetFormatPr defaultRowHeight="14.4" x14ac:dyDescent="0.3"/>
  <cols>
    <col min="1" max="1" width="19" bestFit="1" customWidth="1"/>
    <col min="2" max="2" width="10.33203125" bestFit="1" customWidth="1"/>
    <col min="3" max="3" width="29" bestFit="1" customWidth="1"/>
  </cols>
  <sheetData>
    <row r="1" spans="1:17" ht="23.4" x14ac:dyDescent="0.4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6" x14ac:dyDescent="0.3">
      <c r="A2" s="3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6" x14ac:dyDescent="0.3">
      <c r="A3" s="34" t="s">
        <v>73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6" x14ac:dyDescent="0.3">
      <c r="A4" s="34" t="s">
        <v>74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6" x14ac:dyDescent="0.3">
      <c r="A5" s="34" t="s">
        <v>75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6" x14ac:dyDescent="0.3">
      <c r="A6" s="34" t="s">
        <v>76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6" x14ac:dyDescent="0.3">
      <c r="A7" s="3" t="s">
        <v>77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6.2" thickBot="1" x14ac:dyDescent="0.3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6.2" thickBot="1" x14ac:dyDescent="0.35">
      <c r="A9" s="35" t="s">
        <v>78</v>
      </c>
      <c r="B9" s="36" t="s">
        <v>79</v>
      </c>
      <c r="C9" s="37" t="s">
        <v>80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5.6" x14ac:dyDescent="0.3">
      <c r="A10" s="38" t="s">
        <v>81</v>
      </c>
      <c r="B10" s="39">
        <v>66</v>
      </c>
      <c r="C10" s="40">
        <v>60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5.6" x14ac:dyDescent="0.3">
      <c r="A11" s="38" t="s">
        <v>82</v>
      </c>
      <c r="B11" s="41">
        <v>350000</v>
      </c>
      <c r="C11" s="42">
        <v>230000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6.2" thickBot="1" x14ac:dyDescent="0.35">
      <c r="A12" s="43" t="s">
        <v>83</v>
      </c>
      <c r="B12" s="44">
        <v>100</v>
      </c>
      <c r="C12" s="45">
        <v>900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.6" x14ac:dyDescent="0.3">
      <c r="A13" s="38" t="s">
        <v>84</v>
      </c>
      <c r="B13" s="39" t="s">
        <v>85</v>
      </c>
      <c r="C13" s="40" t="s">
        <v>86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.6" x14ac:dyDescent="0.3">
      <c r="A14" s="38" t="s">
        <v>87</v>
      </c>
      <c r="B14" s="39"/>
      <c r="C14" s="40" t="s">
        <v>88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5.6" x14ac:dyDescent="0.3">
      <c r="A15" s="46" t="s">
        <v>89</v>
      </c>
      <c r="B15" s="47"/>
      <c r="C15" s="40">
        <v>48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6.2" thickBot="1" x14ac:dyDescent="0.35">
      <c r="A16" s="43" t="s">
        <v>83</v>
      </c>
      <c r="B16" s="43"/>
      <c r="C16" s="44">
        <v>1000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.6" x14ac:dyDescent="0.3">
      <c r="A17" s="38" t="s">
        <v>90</v>
      </c>
      <c r="B17" s="351" t="s">
        <v>85</v>
      </c>
      <c r="C17" s="39" t="s">
        <v>92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5.6" x14ac:dyDescent="0.3">
      <c r="A18" s="38" t="s">
        <v>91</v>
      </c>
      <c r="B18" s="352"/>
      <c r="C18" s="41">
        <v>20000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6.2" thickBot="1" x14ac:dyDescent="0.35">
      <c r="A19" s="43" t="s">
        <v>83</v>
      </c>
      <c r="B19" s="353"/>
      <c r="C19" s="4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6" x14ac:dyDescent="0.3">
      <c r="A20" s="38" t="s">
        <v>90</v>
      </c>
      <c r="B20" s="351" t="s">
        <v>85</v>
      </c>
      <c r="C20" s="39" t="s">
        <v>93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6" x14ac:dyDescent="0.3">
      <c r="A21" s="38" t="s">
        <v>91</v>
      </c>
      <c r="B21" s="352"/>
      <c r="C21" s="41">
        <v>50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6.2" thickBot="1" x14ac:dyDescent="0.35">
      <c r="A22" s="43" t="s">
        <v>83</v>
      </c>
      <c r="B22" s="353"/>
      <c r="C22" s="4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21" t="s">
        <v>94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6" x14ac:dyDescent="0.3">
      <c r="A25" s="7" t="s">
        <v>1</v>
      </c>
    </row>
    <row r="29" spans="1:17" x14ac:dyDescent="0.3">
      <c r="A29" s="14"/>
    </row>
    <row r="30" spans="1:17" ht="22.8" x14ac:dyDescent="0.3">
      <c r="A30" s="33"/>
    </row>
    <row r="31" spans="1:17" ht="22.8" x14ac:dyDescent="0.3">
      <c r="A31" s="33"/>
    </row>
    <row r="32" spans="1:17" ht="15.6" x14ac:dyDescent="0.3">
      <c r="A32" s="8"/>
    </row>
    <row r="33" spans="1:15" ht="15.6" x14ac:dyDescent="0.3">
      <c r="A33" s="3" t="s">
        <v>95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5.6" x14ac:dyDescent="0.3">
      <c r="A34" s="3" t="s">
        <v>96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">
      <c r="A35" s="4" t="s">
        <v>97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">
      <c r="A36" s="4" t="s">
        <v>98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4" t="s">
        <v>99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">
      <c r="A38" s="4" t="s">
        <v>100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">
      <c r="A39" s="4" t="s">
        <v>101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">
      <c r="A40" s="21" t="s">
        <v>102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5.6" x14ac:dyDescent="0.3">
      <c r="A41" s="7" t="s">
        <v>1</v>
      </c>
    </row>
    <row r="45" spans="1:15" x14ac:dyDescent="0.3">
      <c r="A45" s="14"/>
    </row>
    <row r="47" spans="1:15" x14ac:dyDescent="0.3">
      <c r="A47" s="21" t="s">
        <v>103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5.6" x14ac:dyDescent="0.3">
      <c r="A48" s="7" t="s">
        <v>1</v>
      </c>
    </row>
  </sheetData>
  <mergeCells count="2">
    <mergeCell ref="B17:B19"/>
    <mergeCell ref="B20:B22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"/>
  <sheetViews>
    <sheetView workbookViewId="0"/>
  </sheetViews>
  <sheetFormatPr defaultRowHeight="14.4" x14ac:dyDescent="0.3"/>
  <sheetData>
    <row r="1" spans="1:15" ht="23.4" x14ac:dyDescent="0.4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6" x14ac:dyDescent="0.3">
      <c r="A2" s="10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3">
      <c r="A3" s="4" t="s">
        <v>104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3">
      <c r="A4" s="4" t="s">
        <v>105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 t="s">
        <v>109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3">
      <c r="A6" s="4" t="s">
        <v>106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.6" x14ac:dyDescent="0.3">
      <c r="A7" s="10" t="s">
        <v>110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3">
      <c r="A8" s="6" t="s">
        <v>272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3">
      <c r="A9" s="6"/>
      <c r="B9" s="2"/>
      <c r="C9" s="2" t="s">
        <v>415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5.6" x14ac:dyDescent="0.3">
      <c r="A10" s="7" t="s">
        <v>1</v>
      </c>
    </row>
    <row r="11" spans="1:15" ht="15.6" x14ac:dyDescent="0.3">
      <c r="A11" s="49"/>
    </row>
    <row r="12" spans="1:15" ht="22.8" x14ac:dyDescent="0.3">
      <c r="A12" s="33"/>
    </row>
    <row r="13" spans="1:15" ht="15.6" x14ac:dyDescent="0.3">
      <c r="A13" s="49"/>
    </row>
    <row r="14" spans="1:15" ht="15.6" x14ac:dyDescent="0.3">
      <c r="A14" s="10" t="s">
        <v>111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3">
      <c r="A15" s="6" t="s">
        <v>107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5.6" x14ac:dyDescent="0.3">
      <c r="A16" s="7" t="s">
        <v>1</v>
      </c>
    </row>
    <row r="17" spans="1:1" x14ac:dyDescent="0.3">
      <c r="A17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workbookViewId="0"/>
  </sheetViews>
  <sheetFormatPr defaultRowHeight="14.4" x14ac:dyDescent="0.3"/>
  <cols>
    <col min="1" max="1" width="20.44140625" bestFit="1" customWidth="1"/>
    <col min="2" max="2" width="7.5546875" customWidth="1"/>
    <col min="3" max="3" width="7.44140625" customWidth="1"/>
    <col min="4" max="4" width="12.5546875" bestFit="1" customWidth="1"/>
    <col min="5" max="5" width="26.88671875" bestFit="1" customWidth="1"/>
  </cols>
  <sheetData>
    <row r="1" spans="1:14" ht="23.4" x14ac:dyDescent="0.45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2" t="s">
        <v>273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4" t="s">
        <v>274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4" t="s">
        <v>275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4" t="s">
        <v>276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4" t="s">
        <v>277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4" t="s">
        <v>278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4" t="s">
        <v>279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4" t="s">
        <v>280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6" x14ac:dyDescent="0.3">
      <c r="A10" s="3" t="s">
        <v>281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" thickBo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6" x14ac:dyDescent="0.3">
      <c r="A12" s="354" t="s">
        <v>282</v>
      </c>
      <c r="B12" s="244" t="s">
        <v>283</v>
      </c>
      <c r="C12" s="354" t="s">
        <v>285</v>
      </c>
      <c r="D12" s="354" t="s">
        <v>286</v>
      </c>
      <c r="E12" s="354" t="s">
        <v>287</v>
      </c>
      <c r="F12" s="2"/>
      <c r="G12" s="2"/>
      <c r="H12" s="2"/>
      <c r="I12" s="2"/>
      <c r="J12" s="2"/>
      <c r="K12" s="2"/>
      <c r="L12" s="2"/>
      <c r="M12" s="2"/>
      <c r="N12" s="2"/>
    </row>
    <row r="13" spans="1:14" ht="16.2" thickBot="1" x14ac:dyDescent="0.35">
      <c r="A13" s="355"/>
      <c r="B13" s="245" t="s">
        <v>284</v>
      </c>
      <c r="C13" s="355"/>
      <c r="D13" s="355"/>
      <c r="E13" s="355"/>
      <c r="F13" s="2"/>
      <c r="G13" s="2"/>
      <c r="H13" s="2"/>
      <c r="I13" s="2"/>
      <c r="J13" s="2"/>
      <c r="K13" s="2"/>
      <c r="L13" s="2"/>
      <c r="M13" s="2"/>
      <c r="N13" s="2"/>
    </row>
    <row r="14" spans="1:14" ht="16.2" thickBot="1" x14ac:dyDescent="0.35">
      <c r="A14" s="246">
        <v>4</v>
      </c>
      <c r="B14" s="245">
        <v>42.08</v>
      </c>
      <c r="C14" s="245" t="s">
        <v>288</v>
      </c>
      <c r="D14" s="247">
        <v>55000</v>
      </c>
      <c r="E14" s="247">
        <v>800</v>
      </c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6" t="s">
        <v>289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6" x14ac:dyDescent="0.3">
      <c r="A16" s="7" t="s">
        <v>1</v>
      </c>
    </row>
  </sheetData>
  <mergeCells count="4">
    <mergeCell ref="A12:A13"/>
    <mergeCell ref="C12:C13"/>
    <mergeCell ref="D12:D13"/>
    <mergeCell ref="E12:E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2"/>
  <sheetViews>
    <sheetView workbookViewId="0"/>
  </sheetViews>
  <sheetFormatPr defaultRowHeight="14.4" x14ac:dyDescent="0.3"/>
  <cols>
    <col min="2" max="2" width="20.109375" bestFit="1" customWidth="1"/>
  </cols>
  <sheetData>
    <row r="1" spans="1:16" ht="23.4" x14ac:dyDescent="0.45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6" x14ac:dyDescent="0.3">
      <c r="A2" s="3" t="s">
        <v>318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6.2" thickBot="1" x14ac:dyDescent="0.3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6.2" thickBot="1" x14ac:dyDescent="0.35">
      <c r="A4" s="16" t="s">
        <v>319</v>
      </c>
      <c r="B4" s="291" t="s">
        <v>334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6.2" thickBot="1" x14ac:dyDescent="0.35">
      <c r="A5" s="288" t="s">
        <v>320</v>
      </c>
      <c r="B5" s="289">
        <v>93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2" thickBot="1" x14ac:dyDescent="0.35">
      <c r="A6" s="288" t="s">
        <v>321</v>
      </c>
      <c r="B6" s="289">
        <v>92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6.2" thickBot="1" x14ac:dyDescent="0.35">
      <c r="A7" s="288" t="s">
        <v>322</v>
      </c>
      <c r="B7" s="289">
        <v>90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6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.6" x14ac:dyDescent="0.3">
      <c r="A9" s="3" t="s">
        <v>323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3">
      <c r="A10" s="4" t="s">
        <v>324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3">
      <c r="A11" s="20" t="s">
        <v>335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3">
      <c r="A12" s="4" t="s">
        <v>325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" thickBot="1" x14ac:dyDescent="0.35">
      <c r="A13" s="4" t="s">
        <v>326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6.2" thickBot="1" x14ac:dyDescent="0.35">
      <c r="A14" s="16" t="s">
        <v>327</v>
      </c>
      <c r="B14" s="287" t="s">
        <v>328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6.2" thickBot="1" x14ac:dyDescent="0.35">
      <c r="A15" s="288">
        <v>1</v>
      </c>
      <c r="B15" s="290">
        <v>1.4999999999999999E-2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6.2" thickBot="1" x14ac:dyDescent="0.35">
      <c r="A16" s="288">
        <v>2</v>
      </c>
      <c r="B16" s="290">
        <v>1.7999999999999999E-2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6.2" thickBot="1" x14ac:dyDescent="0.35">
      <c r="A17" s="288">
        <v>3</v>
      </c>
      <c r="B17" s="290">
        <v>0.02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6.2" thickBot="1" x14ac:dyDescent="0.35">
      <c r="A18" s="288">
        <v>4</v>
      </c>
      <c r="B18" s="290">
        <v>2.1999999999999999E-2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6.2" thickBot="1" x14ac:dyDescent="0.35">
      <c r="A19" s="288">
        <v>5</v>
      </c>
      <c r="B19" s="290">
        <v>2.5000000000000001E-2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6" x14ac:dyDescent="0.3">
      <c r="A20" s="3" t="s">
        <v>329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6" t="s">
        <v>331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3" spans="1:16" ht="15.6" x14ac:dyDescent="0.3">
      <c r="A23" s="8"/>
    </row>
    <row r="24" spans="1:16" ht="15.6" x14ac:dyDescent="0.3">
      <c r="A24" s="8"/>
    </row>
    <row r="25" spans="1:16" ht="15.6" x14ac:dyDescent="0.3">
      <c r="A25" s="8"/>
    </row>
    <row r="26" spans="1:16" ht="15.6" x14ac:dyDescent="0.3">
      <c r="A26" s="12" t="s">
        <v>333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6" x14ac:dyDescent="0.3">
      <c r="A27" s="9"/>
    </row>
    <row r="28" spans="1:16" ht="15.6" x14ac:dyDescent="0.3">
      <c r="A28" s="9"/>
    </row>
    <row r="29" spans="1:16" ht="15.6" x14ac:dyDescent="0.3">
      <c r="A29" s="8"/>
    </row>
    <row r="30" spans="1:16" ht="15.6" x14ac:dyDescent="0.3">
      <c r="A30" s="8"/>
    </row>
    <row r="31" spans="1:16" ht="15.6" x14ac:dyDescent="0.3">
      <c r="A31" s="3" t="s">
        <v>330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.6" x14ac:dyDescent="0.3">
      <c r="A32" s="12" t="s">
        <v>332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L237"/>
  <sheetViews>
    <sheetView workbookViewId="0"/>
  </sheetViews>
  <sheetFormatPr defaultColWidth="9.109375" defaultRowHeight="12" x14ac:dyDescent="0.25"/>
  <cols>
    <col min="1" max="1" width="9.109375" style="15"/>
    <col min="2" max="2" width="15.88671875" style="15" customWidth="1"/>
    <col min="3" max="6" width="18.6640625" style="15" customWidth="1"/>
    <col min="7" max="8" width="9.109375" style="15"/>
    <col min="9" max="9" width="24.88671875" style="15" bestFit="1" customWidth="1"/>
    <col min="10" max="15" width="9.109375" style="15"/>
    <col min="16" max="16" width="0" style="15" hidden="1" customWidth="1"/>
    <col min="17" max="17" width="11.6640625" style="15" hidden="1" customWidth="1"/>
    <col min="18" max="18" width="0" style="15" hidden="1" customWidth="1"/>
    <col min="19" max="19" width="9.88671875" style="15" hidden="1" customWidth="1"/>
    <col min="20" max="22" width="10.5546875" style="15" hidden="1" customWidth="1"/>
    <col min="23" max="28" width="0" style="15" hidden="1" customWidth="1"/>
    <col min="29" max="29" width="6.109375" style="50" customWidth="1"/>
    <col min="30" max="30" width="15.109375" style="50" customWidth="1"/>
    <col min="31" max="31" width="32.44140625" style="50" customWidth="1"/>
    <col min="32" max="32" width="17.109375" style="50" customWidth="1"/>
    <col min="33" max="33" width="26.109375" style="50" customWidth="1"/>
    <col min="34" max="34" width="9.88671875" style="50" customWidth="1"/>
    <col min="35" max="35" width="20.5546875" style="50" customWidth="1"/>
    <col min="36" max="36" width="17.33203125" style="50" customWidth="1"/>
    <col min="37" max="37" width="16.44140625" style="50" customWidth="1"/>
    <col min="38" max="38" width="18" style="50" customWidth="1"/>
    <col min="39" max="39" width="9.109375" style="15" customWidth="1"/>
    <col min="40" max="40" width="24.33203125" style="15" customWidth="1"/>
    <col min="41" max="16384" width="9.109375" style="15"/>
  </cols>
  <sheetData>
    <row r="1" spans="2:38" ht="12.6" thickBot="1" x14ac:dyDescent="0.3">
      <c r="AC1" s="15"/>
      <c r="AD1" s="15"/>
      <c r="AE1" s="15"/>
      <c r="AF1" s="15"/>
    </row>
    <row r="2" spans="2:38" ht="12.6" thickBot="1" x14ac:dyDescent="0.3">
      <c r="B2" s="362" t="s">
        <v>112</v>
      </c>
      <c r="C2" s="363"/>
      <c r="D2" s="363"/>
      <c r="E2" s="363"/>
      <c r="F2" s="364"/>
      <c r="AC2" s="15"/>
      <c r="AD2" s="15"/>
      <c r="AE2" s="15"/>
      <c r="AF2" s="15"/>
      <c r="AG2" s="51"/>
      <c r="AH2" s="51"/>
      <c r="AI2" s="51"/>
      <c r="AJ2" s="51"/>
      <c r="AK2" s="51"/>
      <c r="AL2" s="51"/>
    </row>
    <row r="3" spans="2:38" x14ac:dyDescent="0.25">
      <c r="B3" s="52"/>
      <c r="C3" s="53" t="s">
        <v>113</v>
      </c>
      <c r="D3" s="53" t="s">
        <v>114</v>
      </c>
      <c r="E3" s="53" t="s">
        <v>115</v>
      </c>
      <c r="F3" s="54" t="s">
        <v>116</v>
      </c>
      <c r="AC3" s="15"/>
      <c r="AD3" s="15"/>
      <c r="AE3" s="15"/>
      <c r="AF3" s="15"/>
      <c r="AG3" s="51"/>
      <c r="AH3" s="51"/>
      <c r="AI3" s="51"/>
      <c r="AJ3" s="51"/>
      <c r="AK3" s="51"/>
      <c r="AL3" s="51"/>
    </row>
    <row r="4" spans="2:38" ht="36" x14ac:dyDescent="0.25">
      <c r="B4" s="55" t="s">
        <v>117</v>
      </c>
      <c r="C4" s="56" t="s">
        <v>118</v>
      </c>
      <c r="D4" s="56" t="s">
        <v>118</v>
      </c>
      <c r="E4" s="56" t="s">
        <v>119</v>
      </c>
      <c r="F4" s="57" t="s">
        <v>120</v>
      </c>
      <c r="AC4" s="15"/>
      <c r="AD4" s="15"/>
      <c r="AE4" s="15"/>
      <c r="AF4" s="15"/>
      <c r="AG4" s="58"/>
      <c r="AH4" s="58"/>
      <c r="AI4" s="58"/>
      <c r="AJ4" s="51"/>
      <c r="AK4" s="51"/>
      <c r="AL4" s="51"/>
    </row>
    <row r="5" spans="2:38" x14ac:dyDescent="0.25">
      <c r="B5" s="59" t="s">
        <v>121</v>
      </c>
      <c r="C5" s="60"/>
      <c r="D5" s="60"/>
      <c r="E5" s="60"/>
      <c r="F5" s="61"/>
      <c r="AC5" s="15"/>
      <c r="AD5" s="15"/>
      <c r="AE5" s="15"/>
      <c r="AF5" s="15"/>
      <c r="AG5" s="58"/>
      <c r="AH5" s="58"/>
      <c r="AI5" s="58"/>
      <c r="AJ5" s="51"/>
      <c r="AK5" s="51"/>
      <c r="AL5" s="51"/>
    </row>
    <row r="6" spans="2:38" x14ac:dyDescent="0.25">
      <c r="B6" s="62" t="s">
        <v>122</v>
      </c>
      <c r="C6" s="63" t="s">
        <v>123</v>
      </c>
      <c r="D6" s="63" t="s">
        <v>124</v>
      </c>
      <c r="E6" s="63" t="s">
        <v>124</v>
      </c>
      <c r="F6" s="64" t="s">
        <v>124</v>
      </c>
      <c r="AC6" s="15"/>
      <c r="AD6" s="15"/>
      <c r="AE6" s="15"/>
      <c r="AF6" s="15"/>
      <c r="AG6" s="58"/>
      <c r="AH6" s="58"/>
      <c r="AI6" s="58"/>
      <c r="AJ6" s="51"/>
      <c r="AK6" s="51"/>
      <c r="AL6" s="51"/>
    </row>
    <row r="7" spans="2:38" x14ac:dyDescent="0.25">
      <c r="B7" s="65" t="s">
        <v>125</v>
      </c>
      <c r="C7" s="66" t="s">
        <v>123</v>
      </c>
      <c r="D7" s="66" t="s">
        <v>123</v>
      </c>
      <c r="E7" s="66" t="s">
        <v>126</v>
      </c>
      <c r="F7" s="67" t="s">
        <v>126</v>
      </c>
      <c r="AC7" s="15"/>
      <c r="AD7" s="15"/>
      <c r="AE7" s="15"/>
      <c r="AF7" s="15"/>
      <c r="AG7" s="58"/>
      <c r="AH7" s="58"/>
      <c r="AI7" s="58"/>
      <c r="AJ7" s="51"/>
      <c r="AK7" s="51"/>
      <c r="AL7" s="51"/>
    </row>
    <row r="8" spans="2:38" ht="38.25" customHeight="1" x14ac:dyDescent="0.25">
      <c r="B8" s="55" t="s">
        <v>127</v>
      </c>
      <c r="C8" s="56" t="s">
        <v>128</v>
      </c>
      <c r="D8" s="56" t="s">
        <v>129</v>
      </c>
      <c r="E8" s="56" t="s">
        <v>130</v>
      </c>
      <c r="F8" s="57" t="s">
        <v>131</v>
      </c>
      <c r="AC8" s="15"/>
      <c r="AD8" s="15"/>
      <c r="AE8" s="15"/>
      <c r="AF8" s="15"/>
      <c r="AG8" s="58"/>
      <c r="AH8" s="58"/>
      <c r="AI8" s="58"/>
      <c r="AJ8" s="51"/>
      <c r="AK8" s="51"/>
      <c r="AL8" s="51"/>
    </row>
    <row r="9" spans="2:38" x14ac:dyDescent="0.25">
      <c r="B9" s="59" t="s">
        <v>132</v>
      </c>
      <c r="C9" s="60"/>
      <c r="D9" s="60"/>
      <c r="E9" s="60"/>
      <c r="F9" s="68"/>
      <c r="G9" s="69"/>
      <c r="AC9" s="15"/>
      <c r="AD9" s="15"/>
      <c r="AE9" s="15"/>
      <c r="AF9" s="15"/>
      <c r="AG9" s="58"/>
      <c r="AH9" s="58"/>
      <c r="AI9" s="58"/>
      <c r="AJ9" s="51"/>
      <c r="AK9" s="51"/>
      <c r="AL9" s="51"/>
    </row>
    <row r="10" spans="2:38" ht="12" customHeight="1" x14ac:dyDescent="0.25">
      <c r="B10" s="62" t="s">
        <v>133</v>
      </c>
      <c r="C10" s="70">
        <v>0.8</v>
      </c>
      <c r="D10" s="70">
        <v>0.8</v>
      </c>
      <c r="E10" s="70">
        <v>1</v>
      </c>
      <c r="F10" s="71">
        <v>1</v>
      </c>
      <c r="G10" s="69"/>
      <c r="AC10" s="15"/>
      <c r="AD10" s="15"/>
      <c r="AE10" s="15"/>
      <c r="AF10" s="15"/>
      <c r="AG10" s="58"/>
      <c r="AH10" s="58"/>
      <c r="AI10" s="58"/>
      <c r="AJ10" s="51"/>
      <c r="AK10" s="51"/>
      <c r="AL10" s="51"/>
    </row>
    <row r="11" spans="2:38" x14ac:dyDescent="0.25">
      <c r="B11" s="62" t="s">
        <v>134</v>
      </c>
      <c r="C11" s="63" t="s">
        <v>123</v>
      </c>
      <c r="D11" s="70">
        <v>0.5</v>
      </c>
      <c r="E11" s="70">
        <v>0.5</v>
      </c>
      <c r="F11" s="71">
        <v>0.5</v>
      </c>
      <c r="G11" s="69"/>
      <c r="AC11" s="15"/>
      <c r="AD11" s="15"/>
      <c r="AE11" s="15"/>
      <c r="AF11" s="15"/>
      <c r="AG11" s="58"/>
      <c r="AH11" s="58"/>
      <c r="AI11" s="58"/>
      <c r="AJ11" s="51"/>
      <c r="AK11" s="51"/>
      <c r="AL11" s="51"/>
    </row>
    <row r="12" spans="2:38" ht="24" x14ac:dyDescent="0.25">
      <c r="B12" s="72" t="s">
        <v>135</v>
      </c>
      <c r="C12" s="73" t="s">
        <v>123</v>
      </c>
      <c r="D12" s="73" t="s">
        <v>123</v>
      </c>
      <c r="E12" s="73" t="s">
        <v>136</v>
      </c>
      <c r="F12" s="73" t="s">
        <v>137</v>
      </c>
      <c r="G12" s="69"/>
      <c r="AC12" s="15"/>
      <c r="AD12" s="15"/>
      <c r="AE12" s="15"/>
      <c r="AF12" s="15"/>
      <c r="AG12" s="58"/>
      <c r="AH12" s="58"/>
      <c r="AI12" s="58"/>
      <c r="AJ12" s="51"/>
      <c r="AK12" s="51"/>
      <c r="AL12" s="51"/>
    </row>
    <row r="13" spans="2:38" ht="24" x14ac:dyDescent="0.25">
      <c r="B13" s="55" t="s">
        <v>138</v>
      </c>
      <c r="C13" s="56" t="s">
        <v>123</v>
      </c>
      <c r="D13" s="74" t="s">
        <v>139</v>
      </c>
      <c r="E13" s="74" t="s">
        <v>139</v>
      </c>
      <c r="F13" s="75" t="s">
        <v>139</v>
      </c>
      <c r="AC13" s="15"/>
      <c r="AD13" s="15"/>
      <c r="AE13" s="15"/>
      <c r="AF13" s="15"/>
      <c r="AG13" s="51"/>
      <c r="AH13" s="51"/>
      <c r="AI13" s="51"/>
      <c r="AJ13" s="51"/>
      <c r="AK13" s="51"/>
      <c r="AL13" s="51"/>
    </row>
    <row r="14" spans="2:38" ht="24.6" thickBot="1" x14ac:dyDescent="0.3">
      <c r="B14" s="76" t="s">
        <v>140</v>
      </c>
      <c r="C14" s="77" t="s">
        <v>141</v>
      </c>
      <c r="D14" s="77" t="s">
        <v>142</v>
      </c>
      <c r="E14" s="77" t="s">
        <v>142</v>
      </c>
      <c r="F14" s="78" t="s">
        <v>142</v>
      </c>
      <c r="AC14" s="15"/>
      <c r="AD14" s="15"/>
      <c r="AE14" s="15"/>
      <c r="AF14" s="15"/>
      <c r="AG14" s="51"/>
      <c r="AH14" s="51"/>
      <c r="AI14" s="51"/>
      <c r="AJ14" s="51"/>
      <c r="AK14" s="51"/>
      <c r="AL14" s="51"/>
    </row>
    <row r="15" spans="2:38" ht="12.6" thickBot="1" x14ac:dyDescent="0.3">
      <c r="B15" s="15" t="s">
        <v>143</v>
      </c>
      <c r="AG15" s="51"/>
      <c r="AH15" s="51"/>
      <c r="AI15" s="51"/>
      <c r="AJ15" s="51"/>
      <c r="AK15" s="51"/>
      <c r="AL15" s="51"/>
    </row>
    <row r="16" spans="2:38" ht="14.4" thickBot="1" x14ac:dyDescent="0.3">
      <c r="I16" s="365" t="s">
        <v>144</v>
      </c>
      <c r="J16" s="366"/>
      <c r="K16" s="366"/>
      <c r="L16" s="366"/>
      <c r="M16" s="366"/>
      <c r="N16" s="366"/>
      <c r="O16" s="367"/>
      <c r="AG16" s="51"/>
      <c r="AH16" s="51"/>
      <c r="AI16" s="51"/>
      <c r="AJ16" s="51"/>
      <c r="AK16" s="51"/>
      <c r="AL16" s="51"/>
    </row>
    <row r="17" spans="9:38" ht="13.8" x14ac:dyDescent="0.25">
      <c r="I17" s="79"/>
      <c r="J17" s="368" t="s">
        <v>145</v>
      </c>
      <c r="K17" s="369"/>
      <c r="L17" s="370" t="s">
        <v>146</v>
      </c>
      <c r="M17" s="370"/>
      <c r="N17" s="371" t="s">
        <v>147</v>
      </c>
      <c r="O17" s="372"/>
      <c r="AC17" s="15"/>
      <c r="AD17" s="15"/>
      <c r="AE17" s="15"/>
      <c r="AF17" s="15"/>
      <c r="AG17" s="51"/>
      <c r="AH17" s="51"/>
      <c r="AI17" s="51"/>
      <c r="AJ17" s="51"/>
      <c r="AK17" s="51"/>
      <c r="AL17" s="51"/>
    </row>
    <row r="18" spans="9:38" ht="13.8" x14ac:dyDescent="0.25">
      <c r="I18" s="80" t="s">
        <v>148</v>
      </c>
      <c r="J18" s="81" t="s">
        <v>149</v>
      </c>
      <c r="K18" s="82" t="s">
        <v>150</v>
      </c>
      <c r="L18" s="81" t="s">
        <v>149</v>
      </c>
      <c r="M18" s="82" t="s">
        <v>150</v>
      </c>
      <c r="N18" s="81" t="s">
        <v>149</v>
      </c>
      <c r="O18" s="83" t="s">
        <v>150</v>
      </c>
      <c r="AC18" s="15"/>
      <c r="AD18" s="15"/>
      <c r="AE18" s="15"/>
      <c r="AF18" s="15"/>
      <c r="AG18" s="58"/>
      <c r="AH18" s="58"/>
      <c r="AI18" s="58"/>
      <c r="AJ18" s="51"/>
      <c r="AK18" s="51"/>
      <c r="AL18" s="51"/>
    </row>
    <row r="19" spans="9:38" ht="13.8" x14ac:dyDescent="0.25">
      <c r="I19" s="84" t="s">
        <v>151</v>
      </c>
      <c r="J19" s="85">
        <v>5.0466045272969273E-2</v>
      </c>
      <c r="K19" s="86">
        <v>2.0000000000000018E-2</v>
      </c>
      <c r="L19" s="85">
        <v>4.056280897452158E-2</v>
      </c>
      <c r="M19" s="86">
        <v>3.9215686274509887E-2</v>
      </c>
      <c r="N19" s="85">
        <v>1.2E-2</v>
      </c>
      <c r="O19" s="87">
        <v>2.3673674491539402E-2</v>
      </c>
      <c r="AC19" s="15"/>
      <c r="AD19" s="15"/>
      <c r="AE19" s="15"/>
      <c r="AF19" s="15"/>
      <c r="AG19" s="58"/>
      <c r="AH19" s="58"/>
      <c r="AI19" s="58"/>
      <c r="AJ19" s="51"/>
      <c r="AK19" s="51"/>
      <c r="AL19" s="51"/>
    </row>
    <row r="20" spans="9:38" ht="13.8" x14ac:dyDescent="0.25">
      <c r="I20" s="88" t="s">
        <v>152</v>
      </c>
      <c r="J20" s="89">
        <v>7.333333333333325E-2</v>
      </c>
      <c r="K20" s="90">
        <v>3.0303030303030276E-2</v>
      </c>
      <c r="L20" s="89">
        <v>5.0724637681159424E-2</v>
      </c>
      <c r="M20" s="90">
        <v>1.4705882352941124E-2</v>
      </c>
      <c r="N20" s="89">
        <v>4.3999999999999997E-2</v>
      </c>
      <c r="O20" s="91">
        <v>1.4833635114937601E-2</v>
      </c>
      <c r="AC20" s="15"/>
      <c r="AD20" s="15"/>
      <c r="AE20" s="15"/>
      <c r="AF20" s="15"/>
      <c r="AG20" s="51"/>
      <c r="AH20" s="92"/>
      <c r="AI20" s="51"/>
      <c r="AJ20" s="51"/>
      <c r="AK20" s="51"/>
      <c r="AL20" s="51"/>
    </row>
    <row r="21" spans="9:38" ht="13.8" x14ac:dyDescent="0.25">
      <c r="I21" s="88" t="s">
        <v>153</v>
      </c>
      <c r="J21" s="89">
        <v>3.2000000000000001E-2</v>
      </c>
      <c r="K21" s="90">
        <v>1.9E-2</v>
      </c>
      <c r="L21" s="89">
        <v>2.9000000000000001E-2</v>
      </c>
      <c r="M21" s="90">
        <v>1.2E-2</v>
      </c>
      <c r="N21" s="89">
        <v>0.03</v>
      </c>
      <c r="O21" s="91">
        <v>1.4999999999999999E-2</v>
      </c>
      <c r="AC21" s="15"/>
      <c r="AD21" s="15"/>
      <c r="AE21" s="15"/>
      <c r="AF21" s="15"/>
      <c r="AG21" s="51"/>
      <c r="AH21" s="92"/>
      <c r="AI21" s="51"/>
      <c r="AJ21" s="51"/>
      <c r="AK21" s="51"/>
      <c r="AL21" s="51"/>
    </row>
    <row r="22" spans="9:38" ht="13.8" x14ac:dyDescent="0.25">
      <c r="I22" s="88" t="s">
        <v>154</v>
      </c>
      <c r="J22" s="89">
        <v>3.124463519313303E-2</v>
      </c>
      <c r="K22" s="90">
        <v>4.705882352941182E-2</v>
      </c>
      <c r="L22" s="89">
        <v>2.7135009155984768E-2</v>
      </c>
      <c r="M22" s="90">
        <v>1.1235955056179803E-2</v>
      </c>
      <c r="N22" s="89">
        <v>1.6E-2</v>
      </c>
      <c r="O22" s="91">
        <v>1.7630429007081599E-2</v>
      </c>
      <c r="AC22" s="15"/>
      <c r="AD22" s="15"/>
      <c r="AE22" s="15"/>
      <c r="AF22" s="15"/>
      <c r="AG22" s="51"/>
      <c r="AH22" s="51"/>
      <c r="AI22" s="51"/>
      <c r="AJ22" s="51"/>
      <c r="AK22" s="51"/>
      <c r="AL22" s="51"/>
    </row>
    <row r="23" spans="9:38" ht="14.4" thickBot="1" x14ac:dyDescent="0.3">
      <c r="I23" s="93" t="s">
        <v>155</v>
      </c>
      <c r="J23" s="94">
        <v>6.6666666666666652E-2</v>
      </c>
      <c r="K23" s="95">
        <v>3.488372093023262E-2</v>
      </c>
      <c r="L23" s="94">
        <v>6.25E-2</v>
      </c>
      <c r="M23" s="95">
        <v>-5.6179775280899014E-3</v>
      </c>
      <c r="N23" s="94">
        <v>3.5000000000000003E-2</v>
      </c>
      <c r="O23" s="96">
        <v>2.1300651061652701E-2</v>
      </c>
      <c r="AC23" s="15"/>
      <c r="AD23" s="15"/>
      <c r="AE23" s="15"/>
      <c r="AF23" s="15"/>
      <c r="AG23" s="51"/>
      <c r="AH23" s="51"/>
      <c r="AI23" s="51"/>
      <c r="AJ23" s="51"/>
      <c r="AK23" s="51"/>
      <c r="AL23" s="51"/>
    </row>
    <row r="24" spans="9:38" x14ac:dyDescent="0.25">
      <c r="AG24" s="51"/>
      <c r="AH24" s="51"/>
      <c r="AI24" s="51"/>
      <c r="AJ24" s="51"/>
      <c r="AK24" s="51"/>
      <c r="AL24" s="51"/>
    </row>
    <row r="25" spans="9:38" x14ac:dyDescent="0.25">
      <c r="AG25" s="51"/>
      <c r="AH25" s="51"/>
      <c r="AI25" s="51"/>
      <c r="AJ25" s="51"/>
      <c r="AK25" s="51"/>
      <c r="AL25" s="51"/>
    </row>
    <row r="26" spans="9:38" hidden="1" x14ac:dyDescent="0.25">
      <c r="AG26" s="51"/>
      <c r="AH26" s="51"/>
      <c r="AI26" s="51"/>
      <c r="AJ26" s="51"/>
      <c r="AK26" s="51"/>
      <c r="AL26" s="51"/>
    </row>
    <row r="27" spans="9:38" ht="12.6" hidden="1" thickBot="1" x14ac:dyDescent="0.3">
      <c r="Q27" s="362" t="s">
        <v>156</v>
      </c>
      <c r="R27" s="363"/>
      <c r="S27" s="363"/>
      <c r="T27" s="363"/>
      <c r="U27" s="363"/>
      <c r="V27" s="363"/>
      <c r="W27" s="363"/>
      <c r="X27" s="363"/>
      <c r="Y27" s="363"/>
      <c r="Z27" s="364"/>
      <c r="AG27" s="51"/>
      <c r="AH27" s="92"/>
      <c r="AI27" s="51"/>
      <c r="AJ27" s="51"/>
      <c r="AK27" s="51"/>
      <c r="AL27" s="51"/>
    </row>
    <row r="28" spans="9:38" hidden="1" x14ac:dyDescent="0.25">
      <c r="Q28" s="356" t="s">
        <v>157</v>
      </c>
      <c r="R28" s="357"/>
      <c r="S28" s="357"/>
      <c r="T28" s="357"/>
      <c r="U28" s="357"/>
      <c r="V28" s="357"/>
      <c r="W28" s="357"/>
      <c r="X28" s="357"/>
      <c r="Y28" s="357"/>
      <c r="Z28" s="358"/>
      <c r="AG28" s="51"/>
      <c r="AH28" s="92"/>
      <c r="AI28" s="51"/>
      <c r="AJ28" s="51"/>
      <c r="AK28" s="51"/>
      <c r="AL28" s="51"/>
    </row>
    <row r="29" spans="9:38" ht="36" hidden="1" x14ac:dyDescent="0.25">
      <c r="Q29" s="97" t="s">
        <v>158</v>
      </c>
      <c r="R29" s="98" t="s">
        <v>159</v>
      </c>
      <c r="S29" s="98" t="s">
        <v>160</v>
      </c>
      <c r="T29" s="98" t="s">
        <v>161</v>
      </c>
      <c r="U29" s="98" t="s">
        <v>162</v>
      </c>
      <c r="V29" s="98" t="s">
        <v>163</v>
      </c>
      <c r="W29" s="98" t="s">
        <v>164</v>
      </c>
      <c r="X29" s="98" t="s">
        <v>165</v>
      </c>
      <c r="Y29" s="98" t="s">
        <v>166</v>
      </c>
      <c r="Z29" s="99" t="s">
        <v>167</v>
      </c>
      <c r="AG29" s="58"/>
      <c r="AH29" s="58"/>
      <c r="AI29" s="58"/>
      <c r="AJ29" s="51"/>
      <c r="AK29" s="51"/>
      <c r="AL29" s="51"/>
    </row>
    <row r="30" spans="9:38" hidden="1" x14ac:dyDescent="0.25">
      <c r="Q30" s="100" t="s">
        <v>168</v>
      </c>
      <c r="R30" s="101">
        <v>3948</v>
      </c>
      <c r="S30" s="101">
        <v>469401.45494408737</v>
      </c>
      <c r="T30" s="101">
        <v>545590</v>
      </c>
      <c r="U30" s="102">
        <v>1</v>
      </c>
      <c r="V30" s="101">
        <f t="shared" ref="V30:V65" si="0">+T30/U30</f>
        <v>545590</v>
      </c>
      <c r="W30" s="103">
        <f t="shared" ref="W30:X69" si="1">+S30/$R30</f>
        <v>118.89601189059964</v>
      </c>
      <c r="X30" s="103">
        <f t="shared" si="1"/>
        <v>138.19402228976696</v>
      </c>
      <c r="Y30" s="103">
        <f>+V30/$R30</f>
        <v>138.19402228976696</v>
      </c>
      <c r="Z30" s="104">
        <f>V30/S30</f>
        <v>1.1623099891434887</v>
      </c>
      <c r="AC30" s="105"/>
      <c r="AD30" s="106"/>
      <c r="AE30" s="107"/>
      <c r="AF30" s="107"/>
      <c r="AG30" s="105"/>
      <c r="AH30" s="105"/>
      <c r="AI30" s="105"/>
      <c r="AJ30" s="105"/>
      <c r="AK30" s="105"/>
      <c r="AL30" s="105"/>
    </row>
    <row r="31" spans="9:38" hidden="1" x14ac:dyDescent="0.25">
      <c r="Q31" s="108" t="s">
        <v>169</v>
      </c>
      <c r="R31" s="101">
        <v>4028</v>
      </c>
      <c r="S31" s="101">
        <v>483293.70030953008</v>
      </c>
      <c r="T31" s="101">
        <v>473627</v>
      </c>
      <c r="U31" s="102">
        <v>1</v>
      </c>
      <c r="V31" s="101">
        <f t="shared" si="0"/>
        <v>473627</v>
      </c>
      <c r="W31" s="103">
        <f t="shared" si="1"/>
        <v>119.98354029531531</v>
      </c>
      <c r="X31" s="103">
        <f t="shared" si="1"/>
        <v>117.58366434955313</v>
      </c>
      <c r="Y31" s="103">
        <f t="shared" ref="Y31:Y69" si="2">+V31/$R31</f>
        <v>117.58366434955313</v>
      </c>
      <c r="Z31" s="104">
        <f t="shared" ref="Z31:Z69" si="3">V31/S31</f>
        <v>0.97999829026668683</v>
      </c>
      <c r="AC31" s="105"/>
      <c r="AD31" s="109"/>
      <c r="AE31" s="107"/>
      <c r="AF31" s="107"/>
      <c r="AG31" s="105"/>
      <c r="AH31" s="110"/>
      <c r="AI31" s="105"/>
      <c r="AJ31" s="105"/>
      <c r="AK31" s="105"/>
      <c r="AL31" s="105"/>
    </row>
    <row r="32" spans="9:38" hidden="1" x14ac:dyDescent="0.25">
      <c r="Q32" s="108" t="s">
        <v>170</v>
      </c>
      <c r="R32" s="101">
        <v>4039</v>
      </c>
      <c r="S32" s="101">
        <v>483306.71401341236</v>
      </c>
      <c r="T32" s="101">
        <v>420477</v>
      </c>
      <c r="U32" s="102">
        <v>1</v>
      </c>
      <c r="V32" s="101">
        <f t="shared" si="0"/>
        <v>420477</v>
      </c>
      <c r="W32" s="103">
        <f t="shared" si="1"/>
        <v>119.65999356608377</v>
      </c>
      <c r="X32" s="103">
        <f t="shared" si="1"/>
        <v>104.10423372121812</v>
      </c>
      <c r="Y32" s="103">
        <f t="shared" si="2"/>
        <v>104.10423372121812</v>
      </c>
      <c r="Z32" s="104">
        <f t="shared" si="3"/>
        <v>0.870000328587058</v>
      </c>
      <c r="AC32" s="105"/>
      <c r="AD32" s="106"/>
      <c r="AE32" s="107"/>
      <c r="AF32" s="107"/>
      <c r="AG32" s="105"/>
      <c r="AH32" s="105"/>
      <c r="AI32" s="105"/>
      <c r="AJ32" s="105"/>
      <c r="AK32" s="105"/>
      <c r="AL32" s="105"/>
    </row>
    <row r="33" spans="17:38" hidden="1" x14ac:dyDescent="0.25">
      <c r="Q33" s="108" t="s">
        <v>171</v>
      </c>
      <c r="R33" s="101">
        <v>4252</v>
      </c>
      <c r="S33" s="101">
        <v>487036.94142355135</v>
      </c>
      <c r="T33" s="101">
        <v>409111</v>
      </c>
      <c r="U33" s="102">
        <v>1</v>
      </c>
      <c r="V33" s="101">
        <f t="shared" si="0"/>
        <v>409111</v>
      </c>
      <c r="W33" s="103">
        <f t="shared" si="1"/>
        <v>114.54302479387378</v>
      </c>
      <c r="X33" s="103">
        <f t="shared" si="1"/>
        <v>96.216133584195674</v>
      </c>
      <c r="Y33" s="103">
        <f t="shared" si="2"/>
        <v>96.216133584195674</v>
      </c>
      <c r="Z33" s="104">
        <f t="shared" si="3"/>
        <v>0.83999993676910201</v>
      </c>
      <c r="AC33" s="105"/>
      <c r="AD33" s="109"/>
      <c r="AE33" s="107"/>
      <c r="AF33" s="107"/>
      <c r="AG33" s="105"/>
      <c r="AH33" s="105"/>
      <c r="AI33" s="105"/>
      <c r="AJ33" s="105"/>
      <c r="AK33" s="105"/>
      <c r="AL33" s="105"/>
    </row>
    <row r="34" spans="17:38" hidden="1" x14ac:dyDescent="0.25">
      <c r="Q34" s="108" t="s">
        <v>172</v>
      </c>
      <c r="R34" s="101">
        <v>4258</v>
      </c>
      <c r="S34" s="101">
        <v>488458.90277048142</v>
      </c>
      <c r="T34" s="101">
        <v>502881</v>
      </c>
      <c r="U34" s="102">
        <v>1</v>
      </c>
      <c r="V34" s="101">
        <f t="shared" si="0"/>
        <v>502881</v>
      </c>
      <c r="W34" s="103">
        <f t="shared" si="1"/>
        <v>114.71557134111823</v>
      </c>
      <c r="X34" s="103">
        <f t="shared" si="1"/>
        <v>118.10263034288398</v>
      </c>
      <c r="Y34" s="103">
        <f t="shared" si="2"/>
        <v>118.10263034288398</v>
      </c>
      <c r="Z34" s="104">
        <f t="shared" si="3"/>
        <v>1.0295257127011468</v>
      </c>
      <c r="AC34" s="105"/>
      <c r="AD34" s="109"/>
      <c r="AE34" s="107"/>
      <c r="AF34" s="107"/>
      <c r="AG34" s="105"/>
      <c r="AH34" s="110"/>
    </row>
    <row r="35" spans="17:38" hidden="1" x14ac:dyDescent="0.25">
      <c r="Q35" s="108" t="s">
        <v>173</v>
      </c>
      <c r="R35" s="101">
        <v>4336</v>
      </c>
      <c r="S35" s="101">
        <v>490420.85947906098</v>
      </c>
      <c r="T35" s="101">
        <v>524858</v>
      </c>
      <c r="U35" s="102">
        <v>1</v>
      </c>
      <c r="V35" s="101">
        <f t="shared" si="0"/>
        <v>524858</v>
      </c>
      <c r="W35" s="103">
        <f t="shared" si="1"/>
        <v>113.10444176177606</v>
      </c>
      <c r="X35" s="103">
        <f t="shared" si="1"/>
        <v>121.04658671586716</v>
      </c>
      <c r="Y35" s="103">
        <f t="shared" si="2"/>
        <v>121.04658671586716</v>
      </c>
      <c r="Z35" s="104">
        <f t="shared" si="3"/>
        <v>1.0702195672458124</v>
      </c>
      <c r="AC35" s="105"/>
      <c r="AD35" s="109"/>
      <c r="AE35" s="107"/>
      <c r="AF35" s="107"/>
      <c r="AG35" s="105"/>
      <c r="AH35" s="105"/>
    </row>
    <row r="36" spans="17:38" hidden="1" x14ac:dyDescent="0.25">
      <c r="Q36" s="108" t="s">
        <v>174</v>
      </c>
      <c r="R36" s="101">
        <v>4441</v>
      </c>
      <c r="S36" s="101">
        <v>491227.89043174218</v>
      </c>
      <c r="T36" s="101">
        <v>494141</v>
      </c>
      <c r="U36" s="102">
        <v>1</v>
      </c>
      <c r="V36" s="101">
        <f t="shared" si="0"/>
        <v>494141</v>
      </c>
      <c r="W36" s="103">
        <f t="shared" si="1"/>
        <v>110.61199964686831</v>
      </c>
      <c r="X36" s="103">
        <f t="shared" si="1"/>
        <v>111.26795766719208</v>
      </c>
      <c r="Y36" s="103">
        <f t="shared" si="2"/>
        <v>111.26795766719208</v>
      </c>
      <c r="Z36" s="104">
        <f t="shared" si="3"/>
        <v>1.0059302609338763</v>
      </c>
      <c r="AC36" s="105"/>
      <c r="AD36" s="109"/>
      <c r="AE36" s="107"/>
      <c r="AF36" s="107"/>
      <c r="AG36" s="105"/>
      <c r="AH36" s="105"/>
    </row>
    <row r="37" spans="17:38" hidden="1" x14ac:dyDescent="0.25">
      <c r="Q37" s="108" t="s">
        <v>175</v>
      </c>
      <c r="R37" s="101">
        <v>4488</v>
      </c>
      <c r="S37" s="101">
        <v>502155.87159168872</v>
      </c>
      <c r="T37" s="101">
        <v>336444</v>
      </c>
      <c r="U37" s="102">
        <v>1</v>
      </c>
      <c r="V37" s="101">
        <f t="shared" si="0"/>
        <v>336444</v>
      </c>
      <c r="W37" s="103">
        <f t="shared" si="1"/>
        <v>111.88856318887895</v>
      </c>
      <c r="X37" s="103">
        <f t="shared" si="1"/>
        <v>74.965240641711233</v>
      </c>
      <c r="Y37" s="103">
        <f t="shared" si="2"/>
        <v>74.965240641711233</v>
      </c>
      <c r="Z37" s="104">
        <f t="shared" si="3"/>
        <v>0.66999913579337411</v>
      </c>
      <c r="AC37" s="105"/>
      <c r="AD37" s="109"/>
      <c r="AE37" s="107"/>
      <c r="AF37" s="107"/>
      <c r="AG37" s="105"/>
      <c r="AH37" s="105"/>
    </row>
    <row r="38" spans="17:38" hidden="1" x14ac:dyDescent="0.25">
      <c r="Q38" s="108" t="s">
        <v>176</v>
      </c>
      <c r="R38" s="101">
        <v>4662</v>
      </c>
      <c r="S38" s="101">
        <v>520964.15875169222</v>
      </c>
      <c r="T38" s="101">
        <v>526596</v>
      </c>
      <c r="U38" s="102">
        <v>1</v>
      </c>
      <c r="V38" s="101">
        <f t="shared" si="0"/>
        <v>526596</v>
      </c>
      <c r="W38" s="103">
        <f t="shared" si="1"/>
        <v>111.74692379916178</v>
      </c>
      <c r="X38" s="103">
        <f t="shared" si="1"/>
        <v>112.95495495495496</v>
      </c>
      <c r="Y38" s="103">
        <f t="shared" si="2"/>
        <v>112.95495495495496</v>
      </c>
      <c r="Z38" s="104">
        <f t="shared" si="3"/>
        <v>1.0108104197835845</v>
      </c>
      <c r="AC38" s="105"/>
      <c r="AD38" s="109"/>
      <c r="AE38" s="107"/>
      <c r="AF38" s="107"/>
      <c r="AG38" s="105"/>
      <c r="AH38" s="105"/>
    </row>
    <row r="39" spans="17:38" hidden="1" x14ac:dyDescent="0.25">
      <c r="Q39" s="108" t="s">
        <v>177</v>
      </c>
      <c r="R39" s="101">
        <v>4728</v>
      </c>
      <c r="S39" s="101">
        <v>523258.56747371115</v>
      </c>
      <c r="T39" s="101">
        <v>502328</v>
      </c>
      <c r="U39" s="102">
        <v>1</v>
      </c>
      <c r="V39" s="101">
        <f t="shared" si="0"/>
        <v>502328</v>
      </c>
      <c r="W39" s="103">
        <f t="shared" si="1"/>
        <v>110.67228584469356</v>
      </c>
      <c r="X39" s="103">
        <f t="shared" si="1"/>
        <v>106.24534686971235</v>
      </c>
      <c r="Y39" s="103">
        <f t="shared" si="2"/>
        <v>106.24534686971235</v>
      </c>
      <c r="Z39" s="104">
        <f t="shared" si="3"/>
        <v>0.959999570432714</v>
      </c>
      <c r="AC39" s="105"/>
      <c r="AD39" s="109"/>
      <c r="AE39" s="107"/>
      <c r="AF39" s="107"/>
      <c r="AG39" s="105"/>
      <c r="AH39" s="105"/>
    </row>
    <row r="40" spans="17:38" hidden="1" x14ac:dyDescent="0.25">
      <c r="Q40" s="108" t="s">
        <v>178</v>
      </c>
      <c r="R40" s="101">
        <v>4850</v>
      </c>
      <c r="S40" s="101">
        <v>548531.14743365266</v>
      </c>
      <c r="T40" s="101">
        <v>526590</v>
      </c>
      <c r="U40" s="102">
        <v>1</v>
      </c>
      <c r="V40" s="101">
        <f t="shared" si="0"/>
        <v>526590</v>
      </c>
      <c r="W40" s="103">
        <f t="shared" si="1"/>
        <v>113.09920565642322</v>
      </c>
      <c r="X40" s="103">
        <f t="shared" si="1"/>
        <v>108.57525773195876</v>
      </c>
      <c r="Y40" s="103">
        <f t="shared" si="2"/>
        <v>108.57525773195876</v>
      </c>
      <c r="Z40" s="104">
        <f t="shared" si="3"/>
        <v>0.96000017950428873</v>
      </c>
      <c r="AC40" s="111"/>
      <c r="AD40" s="111"/>
      <c r="AE40" s="112"/>
      <c r="AF40" s="112"/>
      <c r="AG40" s="105"/>
      <c r="AH40" s="105"/>
    </row>
    <row r="41" spans="17:38" hidden="1" x14ac:dyDescent="0.25">
      <c r="Q41" s="108" t="s">
        <v>179</v>
      </c>
      <c r="R41" s="101">
        <v>4898</v>
      </c>
      <c r="S41" s="101">
        <v>615646.85202322749</v>
      </c>
      <c r="T41" s="101">
        <v>480204</v>
      </c>
      <c r="U41" s="102">
        <v>1</v>
      </c>
      <c r="V41" s="101">
        <f t="shared" si="0"/>
        <v>480204</v>
      </c>
      <c r="W41" s="103">
        <f t="shared" si="1"/>
        <v>125.69351817542415</v>
      </c>
      <c r="X41" s="103">
        <f t="shared" si="1"/>
        <v>98.040832993058388</v>
      </c>
      <c r="Y41" s="103">
        <f t="shared" si="2"/>
        <v>98.040832993058388</v>
      </c>
      <c r="Z41" s="104">
        <f t="shared" si="3"/>
        <v>0.77999911543750178</v>
      </c>
      <c r="AC41" s="105"/>
      <c r="AD41" s="105"/>
      <c r="AE41" s="105"/>
      <c r="AF41" s="105"/>
      <c r="AG41" s="105"/>
      <c r="AH41" s="105"/>
    </row>
    <row r="42" spans="17:38" hidden="1" x14ac:dyDescent="0.25">
      <c r="Q42" s="100" t="s">
        <v>180</v>
      </c>
      <c r="R42" s="101">
        <v>4917</v>
      </c>
      <c r="S42" s="101">
        <v>699390.44912306685</v>
      </c>
      <c r="T42" s="101">
        <v>601475.60000000009</v>
      </c>
      <c r="U42" s="102">
        <v>1</v>
      </c>
      <c r="V42" s="101">
        <f t="shared" si="0"/>
        <v>601475.60000000009</v>
      </c>
      <c r="W42" s="103">
        <f t="shared" si="1"/>
        <v>142.23926156661926</v>
      </c>
      <c r="X42" s="103">
        <f t="shared" si="1"/>
        <v>122.32572706935125</v>
      </c>
      <c r="Y42" s="103">
        <f t="shared" si="2"/>
        <v>122.32572706935125</v>
      </c>
      <c r="Z42" s="104">
        <f t="shared" si="3"/>
        <v>0.85999973370262972</v>
      </c>
      <c r="AA42" s="113"/>
      <c r="AB42" s="113"/>
      <c r="AC42" s="105"/>
      <c r="AD42" s="105"/>
      <c r="AE42" s="114"/>
      <c r="AF42" s="114"/>
      <c r="AG42" s="105"/>
      <c r="AH42" s="105"/>
    </row>
    <row r="43" spans="17:38" hidden="1" x14ac:dyDescent="0.25">
      <c r="Q43" s="100" t="s">
        <v>181</v>
      </c>
      <c r="R43" s="101">
        <v>4758</v>
      </c>
      <c r="S43" s="101">
        <v>638438.91271531698</v>
      </c>
      <c r="T43" s="101">
        <v>620562.80000000005</v>
      </c>
      <c r="U43" s="102">
        <v>1</v>
      </c>
      <c r="V43" s="101">
        <f t="shared" si="0"/>
        <v>620562.80000000005</v>
      </c>
      <c r="W43" s="103">
        <f t="shared" si="1"/>
        <v>134.18220107509813</v>
      </c>
      <c r="X43" s="103">
        <f t="shared" si="1"/>
        <v>130.42513661202187</v>
      </c>
      <c r="Y43" s="103">
        <f t="shared" si="2"/>
        <v>130.42513661202187</v>
      </c>
      <c r="Z43" s="104">
        <f t="shared" si="3"/>
        <v>0.97200027698924429</v>
      </c>
      <c r="AA43" s="113"/>
      <c r="AB43" s="113"/>
      <c r="AC43" s="105"/>
      <c r="AD43" s="109"/>
      <c r="AE43" s="107"/>
      <c r="AF43" s="107"/>
      <c r="AG43" s="105"/>
      <c r="AH43" s="105"/>
    </row>
    <row r="44" spans="17:38" hidden="1" x14ac:dyDescent="0.25">
      <c r="Q44" s="100" t="s">
        <v>182</v>
      </c>
      <c r="R44" s="101">
        <v>4737</v>
      </c>
      <c r="S44" s="101">
        <v>635104.35224295594</v>
      </c>
      <c r="T44" s="101">
        <v>516340.00000000006</v>
      </c>
      <c r="U44" s="102">
        <v>1</v>
      </c>
      <c r="V44" s="101">
        <f t="shared" si="0"/>
        <v>516340.00000000006</v>
      </c>
      <c r="W44" s="103">
        <f t="shared" si="1"/>
        <v>134.07311636963394</v>
      </c>
      <c r="X44" s="103">
        <f t="shared" si="1"/>
        <v>109.00147772852017</v>
      </c>
      <c r="Y44" s="103">
        <f t="shared" si="2"/>
        <v>109.00147772852017</v>
      </c>
      <c r="Z44" s="104">
        <f t="shared" si="3"/>
        <v>0.81300025448806379</v>
      </c>
      <c r="AA44" s="113"/>
      <c r="AB44" s="113"/>
      <c r="AC44" s="105"/>
      <c r="AD44" s="105"/>
      <c r="AE44" s="105"/>
      <c r="AF44" s="105"/>
      <c r="AG44" s="105"/>
      <c r="AH44" s="105"/>
    </row>
    <row r="45" spans="17:38" hidden="1" x14ac:dyDescent="0.25">
      <c r="Q45" s="100" t="s">
        <v>183</v>
      </c>
      <c r="R45" s="101">
        <v>4679</v>
      </c>
      <c r="S45" s="101">
        <v>627589.4908404008</v>
      </c>
      <c r="T45" s="101">
        <v>474457.50000000006</v>
      </c>
      <c r="U45" s="102">
        <v>1</v>
      </c>
      <c r="V45" s="101">
        <f t="shared" si="0"/>
        <v>474457.50000000006</v>
      </c>
      <c r="W45" s="103">
        <f t="shared" si="1"/>
        <v>134.12897859380226</v>
      </c>
      <c r="X45" s="103">
        <f t="shared" si="1"/>
        <v>101.40147467407567</v>
      </c>
      <c r="Y45" s="103">
        <f t="shared" si="2"/>
        <v>101.40147467407567</v>
      </c>
      <c r="Z45" s="104">
        <f t="shared" si="3"/>
        <v>0.75599975290321908</v>
      </c>
      <c r="AA45" s="113"/>
      <c r="AB45" s="113"/>
      <c r="AC45" s="111"/>
      <c r="AD45" s="111"/>
      <c r="AE45" s="112"/>
      <c r="AF45" s="112"/>
      <c r="AG45" s="105"/>
      <c r="AH45" s="105"/>
    </row>
    <row r="46" spans="17:38" hidden="1" x14ac:dyDescent="0.25">
      <c r="Q46" s="100" t="s">
        <v>184</v>
      </c>
      <c r="R46" s="101">
        <v>4562</v>
      </c>
      <c r="S46" s="101">
        <v>602085.67050978309</v>
      </c>
      <c r="T46" s="101">
        <v>341382.80000000005</v>
      </c>
      <c r="U46" s="102">
        <v>1</v>
      </c>
      <c r="V46" s="101">
        <f t="shared" si="0"/>
        <v>341382.80000000005</v>
      </c>
      <c r="W46" s="103">
        <f t="shared" si="1"/>
        <v>131.97844596882575</v>
      </c>
      <c r="X46" s="103">
        <f t="shared" si="1"/>
        <v>74.831828145550205</v>
      </c>
      <c r="Y46" s="103">
        <f t="shared" si="2"/>
        <v>74.831828145550205</v>
      </c>
      <c r="Z46" s="104">
        <f t="shared" si="3"/>
        <v>0.56700037340359366</v>
      </c>
      <c r="AA46" s="113"/>
      <c r="AB46" s="113"/>
      <c r="AC46" s="105"/>
      <c r="AD46" s="115"/>
      <c r="AE46" s="105"/>
      <c r="AF46" s="116"/>
      <c r="AG46" s="105"/>
      <c r="AH46" s="105"/>
    </row>
    <row r="47" spans="17:38" hidden="1" x14ac:dyDescent="0.25">
      <c r="Q47" s="100" t="s">
        <v>185</v>
      </c>
      <c r="R47" s="101">
        <v>4423</v>
      </c>
      <c r="S47" s="101">
        <v>586270.60329984885</v>
      </c>
      <c r="T47" s="101">
        <v>413320.60000000003</v>
      </c>
      <c r="U47" s="102">
        <v>1</v>
      </c>
      <c r="V47" s="101">
        <f t="shared" si="0"/>
        <v>413320.60000000003</v>
      </c>
      <c r="W47" s="103">
        <f t="shared" si="1"/>
        <v>132.55044162329841</v>
      </c>
      <c r="X47" s="103">
        <f t="shared" si="1"/>
        <v>93.448021704725306</v>
      </c>
      <c r="Y47" s="103">
        <f t="shared" si="2"/>
        <v>93.448021704725306</v>
      </c>
      <c r="Z47" s="104">
        <f t="shared" si="3"/>
        <v>0.70499970094629949</v>
      </c>
      <c r="AA47" s="113"/>
      <c r="AB47" s="113"/>
      <c r="AC47" s="117"/>
      <c r="AD47" s="117"/>
      <c r="AE47" s="117"/>
      <c r="AF47" s="117"/>
      <c r="AG47" s="115"/>
      <c r="AH47" s="115"/>
    </row>
    <row r="48" spans="17:38" hidden="1" x14ac:dyDescent="0.25">
      <c r="Q48" s="100" t="s">
        <v>186</v>
      </c>
      <c r="R48" s="101">
        <v>4371</v>
      </c>
      <c r="S48" s="101">
        <v>584174.36523322319</v>
      </c>
      <c r="T48" s="101">
        <v>434041.30000000005</v>
      </c>
      <c r="U48" s="102">
        <v>1</v>
      </c>
      <c r="V48" s="101">
        <f t="shared" si="0"/>
        <v>434041.30000000005</v>
      </c>
      <c r="W48" s="103">
        <f t="shared" si="1"/>
        <v>133.64776143519177</v>
      </c>
      <c r="X48" s="103">
        <f t="shared" si="1"/>
        <v>99.300228780599411</v>
      </c>
      <c r="Y48" s="103">
        <f t="shared" si="2"/>
        <v>99.300228780599411</v>
      </c>
      <c r="Z48" s="104">
        <f t="shared" si="3"/>
        <v>0.74299956627969344</v>
      </c>
      <c r="AA48" s="113"/>
      <c r="AB48" s="113"/>
      <c r="AC48" s="105"/>
      <c r="AD48" s="109"/>
      <c r="AE48" s="107"/>
      <c r="AF48" s="107"/>
      <c r="AG48" s="105"/>
      <c r="AH48" s="105"/>
    </row>
    <row r="49" spans="17:34" hidden="1" x14ac:dyDescent="0.25">
      <c r="Q49" s="100" t="s">
        <v>187</v>
      </c>
      <c r="R49" s="101">
        <v>4266</v>
      </c>
      <c r="S49" s="101">
        <v>583460.31798678823</v>
      </c>
      <c r="T49" s="101">
        <v>508777.50000000006</v>
      </c>
      <c r="U49" s="102">
        <v>1</v>
      </c>
      <c r="V49" s="101">
        <f t="shared" si="0"/>
        <v>508777.50000000006</v>
      </c>
      <c r="W49" s="103">
        <f t="shared" si="1"/>
        <v>136.76988232226634</v>
      </c>
      <c r="X49" s="103">
        <f t="shared" si="1"/>
        <v>119.26336146272857</v>
      </c>
      <c r="Y49" s="103">
        <f t="shared" si="2"/>
        <v>119.26336146272857</v>
      </c>
      <c r="Z49" s="104">
        <f t="shared" si="3"/>
        <v>0.87200017604542679</v>
      </c>
      <c r="AA49" s="113"/>
      <c r="AB49" s="113"/>
      <c r="AC49" s="105"/>
      <c r="AD49" s="109"/>
      <c r="AE49" s="107"/>
      <c r="AF49" s="107"/>
      <c r="AG49" s="105"/>
      <c r="AH49" s="105"/>
    </row>
    <row r="50" spans="17:34" hidden="1" x14ac:dyDescent="0.25">
      <c r="Q50" s="100" t="s">
        <v>188</v>
      </c>
      <c r="R50" s="101">
        <v>4265</v>
      </c>
      <c r="S50" s="101">
        <v>580347.65355703235</v>
      </c>
      <c r="T50" s="101">
        <v>493296.10000000003</v>
      </c>
      <c r="U50" s="102">
        <v>1</v>
      </c>
      <c r="V50" s="101">
        <f t="shared" si="0"/>
        <v>493296.10000000003</v>
      </c>
      <c r="W50" s="103">
        <f t="shared" si="1"/>
        <v>136.07213447996068</v>
      </c>
      <c r="X50" s="103">
        <f t="shared" si="1"/>
        <v>115.66145369284878</v>
      </c>
      <c r="Y50" s="103">
        <f t="shared" si="2"/>
        <v>115.66145369284878</v>
      </c>
      <c r="Z50" s="104">
        <f t="shared" si="3"/>
        <v>0.85000102434552616</v>
      </c>
      <c r="AA50" s="113"/>
      <c r="AB50" s="113"/>
      <c r="AC50" s="105"/>
      <c r="AD50" s="109"/>
      <c r="AE50" s="107"/>
      <c r="AF50" s="107"/>
      <c r="AG50" s="105"/>
      <c r="AH50" s="105"/>
    </row>
    <row r="51" spans="17:34" hidden="1" x14ac:dyDescent="0.25">
      <c r="Q51" s="100" t="s">
        <v>189</v>
      </c>
      <c r="R51" s="101">
        <v>4208</v>
      </c>
      <c r="S51" s="101">
        <v>568603.32128202997</v>
      </c>
      <c r="T51" s="101">
        <v>554956.60000000009</v>
      </c>
      <c r="U51" s="102">
        <v>1</v>
      </c>
      <c r="V51" s="101">
        <f t="shared" si="0"/>
        <v>554956.60000000009</v>
      </c>
      <c r="W51" s="103">
        <f t="shared" si="1"/>
        <v>135.12436342253565</v>
      </c>
      <c r="X51" s="103">
        <f t="shared" si="1"/>
        <v>131.88132129277568</v>
      </c>
      <c r="Y51" s="103">
        <f t="shared" si="2"/>
        <v>131.88132129277568</v>
      </c>
      <c r="Z51" s="104">
        <f t="shared" si="3"/>
        <v>0.97599957514975355</v>
      </c>
      <c r="AA51" s="113"/>
      <c r="AB51" s="113"/>
      <c r="AC51" s="105"/>
      <c r="AD51" s="105"/>
      <c r="AE51" s="105"/>
      <c r="AF51" s="105"/>
      <c r="AG51" s="105"/>
      <c r="AH51" s="105"/>
    </row>
    <row r="52" spans="17:34" hidden="1" x14ac:dyDescent="0.25">
      <c r="Q52" s="100" t="s">
        <v>190</v>
      </c>
      <c r="R52" s="101">
        <v>4057</v>
      </c>
      <c r="S52" s="101">
        <v>561997.78007991728</v>
      </c>
      <c r="T52" s="101">
        <v>383845.00000000006</v>
      </c>
      <c r="U52" s="102">
        <v>1</v>
      </c>
      <c r="V52" s="101">
        <f t="shared" si="0"/>
        <v>383845.00000000006</v>
      </c>
      <c r="W52" s="103">
        <f t="shared" si="1"/>
        <v>138.52545725410829</v>
      </c>
      <c r="X52" s="103">
        <f t="shared" si="1"/>
        <v>94.613014542765612</v>
      </c>
      <c r="Y52" s="103">
        <f t="shared" si="2"/>
        <v>94.613014542765612</v>
      </c>
      <c r="Z52" s="104">
        <f t="shared" si="3"/>
        <v>0.68300091851860423</v>
      </c>
      <c r="AA52" s="113"/>
      <c r="AB52" s="113"/>
      <c r="AC52" s="111"/>
      <c r="AD52" s="111"/>
      <c r="AE52" s="112"/>
      <c r="AF52" s="112"/>
      <c r="AG52" s="105"/>
      <c r="AH52" s="105"/>
    </row>
    <row r="53" spans="17:34" hidden="1" x14ac:dyDescent="0.25">
      <c r="Q53" s="100" t="s">
        <v>191</v>
      </c>
      <c r="R53" s="101">
        <v>3960</v>
      </c>
      <c r="S53" s="101">
        <v>555680.25481886358</v>
      </c>
      <c r="T53" s="101">
        <v>579019.10000000009</v>
      </c>
      <c r="U53" s="102">
        <v>1</v>
      </c>
      <c r="V53" s="101">
        <f t="shared" si="0"/>
        <v>579019.10000000009</v>
      </c>
      <c r="W53" s="103">
        <f t="shared" si="1"/>
        <v>140.3232966714302</v>
      </c>
      <c r="X53" s="103">
        <f t="shared" si="1"/>
        <v>146.21694444444447</v>
      </c>
      <c r="Y53" s="103">
        <f t="shared" si="2"/>
        <v>146.21694444444447</v>
      </c>
      <c r="Z53" s="104">
        <f t="shared" si="3"/>
        <v>1.042000493950868</v>
      </c>
      <c r="AA53" s="113"/>
      <c r="AB53" s="113"/>
      <c r="AC53" s="51"/>
      <c r="AD53" s="51"/>
      <c r="AE53" s="51"/>
      <c r="AF53" s="51"/>
      <c r="AG53" s="51"/>
      <c r="AH53" s="51"/>
    </row>
    <row r="54" spans="17:34" hidden="1" x14ac:dyDescent="0.25">
      <c r="Q54" s="100" t="s">
        <v>192</v>
      </c>
      <c r="R54" s="101">
        <v>4217.3999999999996</v>
      </c>
      <c r="S54" s="101">
        <v>647824.9416169303</v>
      </c>
      <c r="T54" s="101">
        <v>482918.74400000006</v>
      </c>
      <c r="U54" s="102">
        <v>0.98319626041596098</v>
      </c>
      <c r="V54" s="101">
        <f t="shared" si="0"/>
        <v>491172.27500000008</v>
      </c>
      <c r="W54" s="103">
        <f t="shared" si="1"/>
        <v>153.60765913049045</v>
      </c>
      <c r="X54" s="103">
        <f t="shared" si="1"/>
        <v>114.50627021387588</v>
      </c>
      <c r="Y54" s="103">
        <f t="shared" si="2"/>
        <v>116.4632889932186</v>
      </c>
      <c r="Z54" s="104">
        <f t="shared" si="3"/>
        <v>0.75818673139392412</v>
      </c>
      <c r="AA54" s="113"/>
      <c r="AB54" s="113"/>
      <c r="AC54" s="51"/>
      <c r="AD54" s="51"/>
      <c r="AE54" s="51"/>
      <c r="AF54" s="51"/>
      <c r="AG54" s="51"/>
      <c r="AH54" s="51"/>
    </row>
    <row r="55" spans="17:34" hidden="1" x14ac:dyDescent="0.25">
      <c r="Q55" s="100" t="s">
        <v>193</v>
      </c>
      <c r="R55" s="101">
        <v>4222.3999999999996</v>
      </c>
      <c r="S55" s="101">
        <v>619173.04309536691</v>
      </c>
      <c r="T55" s="101">
        <v>728029.17000000016</v>
      </c>
      <c r="U55" s="102">
        <v>0.9883561056525223</v>
      </c>
      <c r="V55" s="101">
        <f t="shared" si="0"/>
        <v>736606.13400000019</v>
      </c>
      <c r="W55" s="103">
        <f t="shared" si="1"/>
        <v>146.64007273005092</v>
      </c>
      <c r="X55" s="103">
        <f t="shared" si="1"/>
        <v>172.42070149677915</v>
      </c>
      <c r="Y55" s="103">
        <f t="shared" si="2"/>
        <v>174.45200217885568</v>
      </c>
      <c r="Z55" s="104">
        <f t="shared" si="3"/>
        <v>1.1896611814971181</v>
      </c>
      <c r="AA55" s="113"/>
      <c r="AB55" s="113"/>
    </row>
    <row r="56" spans="17:34" hidden="1" x14ac:dyDescent="0.25">
      <c r="Q56" s="100" t="s">
        <v>194</v>
      </c>
      <c r="R56" s="101">
        <v>4218.3999999999996</v>
      </c>
      <c r="S56" s="101">
        <v>629656.9641332007</v>
      </c>
      <c r="T56" s="101">
        <v>567167.17200000014</v>
      </c>
      <c r="U56" s="102">
        <v>0.98778433139829547</v>
      </c>
      <c r="V56" s="101">
        <f t="shared" si="0"/>
        <v>574181.17900000012</v>
      </c>
      <c r="W56" s="103">
        <f t="shared" si="1"/>
        <v>149.26440454513579</v>
      </c>
      <c r="X56" s="103">
        <f t="shared" si="1"/>
        <v>134.45078039066948</v>
      </c>
      <c r="Y56" s="103">
        <f t="shared" si="2"/>
        <v>136.11349777166703</v>
      </c>
      <c r="Z56" s="104">
        <f t="shared" si="3"/>
        <v>0.91189522503007692</v>
      </c>
      <c r="AA56" s="113"/>
      <c r="AB56" s="113"/>
    </row>
    <row r="57" spans="17:34" hidden="1" x14ac:dyDescent="0.25">
      <c r="Q57" s="100" t="s">
        <v>195</v>
      </c>
      <c r="R57" s="101">
        <v>4219.3999999999996</v>
      </c>
      <c r="S57" s="101">
        <v>626857.33313157083</v>
      </c>
      <c r="T57" s="101">
        <v>310294.82000000007</v>
      </c>
      <c r="U57" s="102">
        <v>0.96757421633287555</v>
      </c>
      <c r="V57" s="101">
        <f t="shared" si="0"/>
        <v>320693.56000000006</v>
      </c>
      <c r="W57" s="103">
        <f t="shared" si="1"/>
        <v>148.56551479631486</v>
      </c>
      <c r="X57" s="103">
        <f t="shared" si="1"/>
        <v>73.540034128075106</v>
      </c>
      <c r="Y57" s="103">
        <f t="shared" si="2"/>
        <v>76.004540929990071</v>
      </c>
      <c r="Z57" s="104">
        <f t="shared" si="3"/>
        <v>0.51158938892510297</v>
      </c>
      <c r="AA57" s="113"/>
      <c r="AB57" s="113"/>
    </row>
    <row r="58" spans="17:34" hidden="1" x14ac:dyDescent="0.25">
      <c r="Q58" s="100" t="s">
        <v>196</v>
      </c>
      <c r="R58" s="101">
        <v>4231.3999999999996</v>
      </c>
      <c r="S58" s="101">
        <v>626340.91547541006</v>
      </c>
      <c r="T58" s="101">
        <v>406812.16400000011</v>
      </c>
      <c r="U58" s="102">
        <v>0.99777361373177598</v>
      </c>
      <c r="V58" s="101">
        <f t="shared" si="0"/>
        <v>407719.90600000008</v>
      </c>
      <c r="W58" s="103">
        <f t="shared" si="1"/>
        <v>148.0221476285414</v>
      </c>
      <c r="X58" s="103">
        <f t="shared" si="1"/>
        <v>96.141268610861687</v>
      </c>
      <c r="Y58" s="103">
        <f t="shared" si="2"/>
        <v>96.355793827102161</v>
      </c>
      <c r="Z58" s="104">
        <f t="shared" si="3"/>
        <v>0.65095524805453497</v>
      </c>
      <c r="AA58" s="113"/>
      <c r="AB58" s="113"/>
    </row>
    <row r="59" spans="17:34" hidden="1" x14ac:dyDescent="0.25">
      <c r="Q59" s="100" t="s">
        <v>197</v>
      </c>
      <c r="R59" s="101">
        <v>4226.3999999999996</v>
      </c>
      <c r="S59" s="101">
        <v>624621.82189347444</v>
      </c>
      <c r="T59" s="101">
        <v>632473.29200000002</v>
      </c>
      <c r="U59" s="102">
        <v>0.98995678285995992</v>
      </c>
      <c r="V59" s="101">
        <f t="shared" si="0"/>
        <v>638889.80099999998</v>
      </c>
      <c r="W59" s="103">
        <f t="shared" si="1"/>
        <v>147.79051246769697</v>
      </c>
      <c r="X59" s="103">
        <f t="shared" si="1"/>
        <v>149.64823301154649</v>
      </c>
      <c r="Y59" s="103">
        <f t="shared" si="2"/>
        <v>151.16643029528677</v>
      </c>
      <c r="Z59" s="104">
        <f t="shared" si="3"/>
        <v>1.0228425882772934</v>
      </c>
      <c r="AA59" s="113"/>
      <c r="AB59" s="113"/>
    </row>
    <row r="60" spans="17:34" hidden="1" x14ac:dyDescent="0.25">
      <c r="Q60" s="100" t="s">
        <v>198</v>
      </c>
      <c r="R60" s="101">
        <v>4217.3999999999996</v>
      </c>
      <c r="S60" s="101">
        <v>628699.37362312432</v>
      </c>
      <c r="T60" s="101">
        <v>318254.07900000009</v>
      </c>
      <c r="U60" s="102">
        <v>0.98876873772356044</v>
      </c>
      <c r="V60" s="101">
        <f t="shared" si="0"/>
        <v>321869.07500000007</v>
      </c>
      <c r="W60" s="103">
        <f t="shared" si="1"/>
        <v>149.07273998746251</v>
      </c>
      <c r="X60" s="103">
        <f t="shared" si="1"/>
        <v>75.462151799687035</v>
      </c>
      <c r="Y60" s="103">
        <f t="shared" si="2"/>
        <v>76.31931403234222</v>
      </c>
      <c r="Z60" s="104">
        <f t="shared" si="3"/>
        <v>0.51196022853514955</v>
      </c>
      <c r="AA60" s="113"/>
      <c r="AB60" s="113"/>
    </row>
    <row r="61" spans="17:34" hidden="1" x14ac:dyDescent="0.25">
      <c r="Q61" s="100" t="s">
        <v>199</v>
      </c>
      <c r="R61" s="101">
        <v>4225.3999999999996</v>
      </c>
      <c r="S61" s="101">
        <v>651217.90476214187</v>
      </c>
      <c r="T61" s="101">
        <v>338302.93200000009</v>
      </c>
      <c r="U61" s="102">
        <v>0.991105582699364</v>
      </c>
      <c r="V61" s="101">
        <f t="shared" si="0"/>
        <v>341338.94300000009</v>
      </c>
      <c r="W61" s="103">
        <f t="shared" si="1"/>
        <v>154.11982410236709</v>
      </c>
      <c r="X61" s="103">
        <f t="shared" si="1"/>
        <v>80.064119846641759</v>
      </c>
      <c r="Y61" s="103">
        <f t="shared" si="2"/>
        <v>80.782634306811218</v>
      </c>
      <c r="Z61" s="104">
        <f t="shared" si="3"/>
        <v>0.524154726864696</v>
      </c>
      <c r="AA61" s="113"/>
      <c r="AB61" s="113"/>
    </row>
    <row r="62" spans="17:34" hidden="1" x14ac:dyDescent="0.25">
      <c r="Q62" s="100" t="s">
        <v>200</v>
      </c>
      <c r="R62" s="101">
        <v>4229.3999999999996</v>
      </c>
      <c r="S62" s="101">
        <v>647273.91663071152</v>
      </c>
      <c r="T62" s="101">
        <v>440541.15600000008</v>
      </c>
      <c r="U62" s="102">
        <v>0.96246304356101464</v>
      </c>
      <c r="V62" s="101">
        <f t="shared" si="0"/>
        <v>457722.67200000008</v>
      </c>
      <c r="W62" s="103">
        <f t="shared" si="1"/>
        <v>153.04154646775231</v>
      </c>
      <c r="X62" s="103">
        <f t="shared" si="1"/>
        <v>104.16162008795577</v>
      </c>
      <c r="Y62" s="103">
        <f t="shared" si="2"/>
        <v>108.2240204284296</v>
      </c>
      <c r="Z62" s="104">
        <f t="shared" si="3"/>
        <v>0.70715451409290153</v>
      </c>
      <c r="AA62" s="113"/>
      <c r="AB62" s="113"/>
    </row>
    <row r="63" spans="17:34" hidden="1" x14ac:dyDescent="0.25">
      <c r="Q63" s="100" t="s">
        <v>201</v>
      </c>
      <c r="R63" s="101">
        <v>4223.3999999999996</v>
      </c>
      <c r="S63" s="101">
        <v>647040.58812681166</v>
      </c>
      <c r="T63" s="101">
        <v>393655.47100000002</v>
      </c>
      <c r="U63" s="102">
        <v>0.943327309989202</v>
      </c>
      <c r="V63" s="101">
        <f t="shared" si="0"/>
        <v>417305.28400000004</v>
      </c>
      <c r="W63" s="103">
        <f t="shared" si="1"/>
        <v>153.20371930833255</v>
      </c>
      <c r="X63" s="103">
        <f t="shared" si="1"/>
        <v>93.208190320594795</v>
      </c>
      <c r="Y63" s="103">
        <f t="shared" si="2"/>
        <v>98.80789979637261</v>
      </c>
      <c r="Z63" s="104">
        <f t="shared" si="3"/>
        <v>0.64494452381743561</v>
      </c>
      <c r="AA63" s="113"/>
      <c r="AB63" s="113"/>
    </row>
    <row r="64" spans="17:34" hidden="1" x14ac:dyDescent="0.25">
      <c r="Q64" s="100" t="s">
        <v>202</v>
      </c>
      <c r="R64" s="101">
        <v>4231.3999999999996</v>
      </c>
      <c r="S64" s="101">
        <v>661787.02974539786</v>
      </c>
      <c r="T64" s="101">
        <v>355423.10100000002</v>
      </c>
      <c r="U64" s="102">
        <v>0.83182588577116567</v>
      </c>
      <c r="V64" s="101">
        <f t="shared" si="0"/>
        <v>427280.64500000002</v>
      </c>
      <c r="W64" s="103">
        <f t="shared" si="1"/>
        <v>156.39907116921063</v>
      </c>
      <c r="X64" s="103">
        <f t="shared" si="1"/>
        <v>83.996573474500181</v>
      </c>
      <c r="Y64" s="103">
        <f t="shared" si="2"/>
        <v>100.97855201588128</v>
      </c>
      <c r="Z64" s="104">
        <f t="shared" si="3"/>
        <v>0.64564675007967909</v>
      </c>
      <c r="AA64" s="113"/>
      <c r="AB64" s="113"/>
    </row>
    <row r="65" spans="17:38" hidden="1" x14ac:dyDescent="0.25">
      <c r="Q65" s="118" t="s">
        <v>203</v>
      </c>
      <c r="R65" s="119">
        <v>4235.3999999999996</v>
      </c>
      <c r="S65" s="119">
        <v>649113.95772800059</v>
      </c>
      <c r="T65" s="119">
        <v>219625.40600000005</v>
      </c>
      <c r="U65" s="120">
        <v>0.45137930254135644</v>
      </c>
      <c r="V65" s="119">
        <f t="shared" si="0"/>
        <v>486565.07900000009</v>
      </c>
      <c r="W65" s="121">
        <f t="shared" si="1"/>
        <v>153.2591863172311</v>
      </c>
      <c r="X65" s="121">
        <f t="shared" si="1"/>
        <v>51.854702271332123</v>
      </c>
      <c r="Y65" s="121">
        <f t="shared" si="2"/>
        <v>114.88054941682016</v>
      </c>
      <c r="Z65" s="122">
        <f t="shared" si="3"/>
        <v>0.74958344864906812</v>
      </c>
      <c r="AA65" s="113"/>
      <c r="AB65" s="113"/>
      <c r="AI65" s="15"/>
      <c r="AJ65" s="15"/>
      <c r="AK65" s="15"/>
      <c r="AL65" s="15"/>
    </row>
    <row r="66" spans="17:38" hidden="1" x14ac:dyDescent="0.25">
      <c r="Q66" s="100" t="s">
        <v>204</v>
      </c>
      <c r="R66" s="101">
        <f>+SUM(R30:R41)</f>
        <v>52928</v>
      </c>
      <c r="S66" s="101">
        <f>+SUM(S30:S41)</f>
        <v>6103703.0606458373</v>
      </c>
      <c r="T66" s="101">
        <f>+SUM(T30:T41)</f>
        <v>5742847</v>
      </c>
      <c r="U66" s="102"/>
      <c r="V66" s="101">
        <f>+SUM(V30:V41)</f>
        <v>5742847</v>
      </c>
      <c r="W66" s="103">
        <f t="shared" si="1"/>
        <v>115.32087100676084</v>
      </c>
      <c r="X66" s="103">
        <f t="shared" si="1"/>
        <v>108.50300408101572</v>
      </c>
      <c r="Y66" s="103">
        <f t="shared" si="2"/>
        <v>108.50300408101572</v>
      </c>
      <c r="Z66" s="104">
        <f t="shared" si="3"/>
        <v>0.94087915859267657</v>
      </c>
      <c r="AI66" s="15"/>
      <c r="AJ66" s="15"/>
      <c r="AK66" s="15"/>
      <c r="AL66" s="15"/>
    </row>
    <row r="67" spans="17:38" hidden="1" x14ac:dyDescent="0.25">
      <c r="Q67" s="100" t="s">
        <v>205</v>
      </c>
      <c r="R67" s="101">
        <f>+SUM(R42:R53)</f>
        <v>53203</v>
      </c>
      <c r="S67" s="101">
        <f>+SUM(S42:S53)</f>
        <v>7223143.1716892263</v>
      </c>
      <c r="T67" s="101">
        <f>+SUM(T42:T53)</f>
        <v>5921474.9000000004</v>
      </c>
      <c r="U67" s="102"/>
      <c r="V67" s="101">
        <f>+SUM(V42:V53)</f>
        <v>5921474.9000000004</v>
      </c>
      <c r="W67" s="103">
        <f t="shared" si="1"/>
        <v>135.76571192769629</v>
      </c>
      <c r="X67" s="103">
        <f t="shared" si="1"/>
        <v>111.29964287728136</v>
      </c>
      <c r="Y67" s="103">
        <f t="shared" si="2"/>
        <v>111.29964287728136</v>
      </c>
      <c r="Z67" s="104">
        <f t="shared" si="3"/>
        <v>0.81979198795462693</v>
      </c>
      <c r="AI67" s="15"/>
      <c r="AJ67" s="15"/>
      <c r="AK67" s="15"/>
      <c r="AL67" s="15"/>
    </row>
    <row r="68" spans="17:38" hidden="1" x14ac:dyDescent="0.25">
      <c r="Q68" s="118" t="s">
        <v>206</v>
      </c>
      <c r="R68" s="119">
        <f>+SUM(R54:R65)</f>
        <v>50697.80000000001</v>
      </c>
      <c r="S68" s="119">
        <f>+SUM(S54:S65)</f>
        <v>7659607.7899621408</v>
      </c>
      <c r="T68" s="119">
        <f>+SUM(T54:T65)</f>
        <v>5193497.5070000011</v>
      </c>
      <c r="U68" s="120"/>
      <c r="V68" s="119">
        <f>+SUM(V54:V65)</f>
        <v>5621344.5530000012</v>
      </c>
      <c r="W68" s="121">
        <f t="shared" si="1"/>
        <v>151.08363262236506</v>
      </c>
      <c r="X68" s="121">
        <f t="shared" si="1"/>
        <v>102.44029340523652</v>
      </c>
      <c r="Y68" s="121">
        <f t="shared" si="2"/>
        <v>110.87945735317903</v>
      </c>
      <c r="Z68" s="122">
        <f t="shared" si="3"/>
        <v>0.73389456838334877</v>
      </c>
      <c r="AI68" s="15"/>
      <c r="AJ68" s="15"/>
      <c r="AK68" s="15"/>
      <c r="AL68" s="15"/>
    </row>
    <row r="69" spans="17:38" ht="12.6" hidden="1" thickBot="1" x14ac:dyDescent="0.3">
      <c r="Q69" s="123" t="s">
        <v>207</v>
      </c>
      <c r="R69" s="124">
        <f>+SUM(R66:R68)</f>
        <v>156828.80000000002</v>
      </c>
      <c r="S69" s="124">
        <f>+SUM(S66:S68)</f>
        <v>20986454.022297204</v>
      </c>
      <c r="T69" s="125">
        <f>+SUM(T66:T68)</f>
        <v>16857819.407000002</v>
      </c>
      <c r="U69" s="126"/>
      <c r="V69" s="125">
        <f>+SUM(V66:V68)</f>
        <v>17285666.453000002</v>
      </c>
      <c r="W69" s="127">
        <f t="shared" si="1"/>
        <v>133.81760252133029</v>
      </c>
      <c r="X69" s="127">
        <f t="shared" si="1"/>
        <v>107.49185995811993</v>
      </c>
      <c r="Y69" s="127">
        <f t="shared" si="2"/>
        <v>110.21997524051704</v>
      </c>
      <c r="Z69" s="128">
        <f t="shared" si="3"/>
        <v>0.82365827188503238</v>
      </c>
      <c r="AI69" s="15"/>
      <c r="AJ69" s="15"/>
      <c r="AK69" s="15"/>
      <c r="AL69" s="15"/>
    </row>
    <row r="71" spans="17:38" ht="12.6" thickBot="1" x14ac:dyDescent="0.3"/>
    <row r="72" spans="17:38" ht="12.6" thickBot="1" x14ac:dyDescent="0.3">
      <c r="AD72" s="359" t="s">
        <v>208</v>
      </c>
      <c r="AE72" s="360"/>
      <c r="AF72" s="360"/>
      <c r="AG72" s="361"/>
    </row>
    <row r="73" spans="17:38" x14ac:dyDescent="0.25">
      <c r="AD73" s="129" t="s">
        <v>209</v>
      </c>
      <c r="AE73" s="130"/>
      <c r="AF73" s="131"/>
      <c r="AG73" s="132" t="s">
        <v>210</v>
      </c>
    </row>
    <row r="74" spans="17:38" ht="12.6" thickBot="1" x14ac:dyDescent="0.3">
      <c r="AD74" s="133" t="s">
        <v>211</v>
      </c>
      <c r="AE74" s="134"/>
      <c r="AF74" s="134"/>
      <c r="AG74" s="135" t="s">
        <v>212</v>
      </c>
    </row>
    <row r="75" spans="17:38" x14ac:dyDescent="0.25">
      <c r="AD75" s="136" t="s">
        <v>213</v>
      </c>
      <c r="AE75" s="137"/>
      <c r="AF75" s="138">
        <v>2019</v>
      </c>
      <c r="AG75" s="139">
        <v>2018</v>
      </c>
    </row>
    <row r="76" spans="17:38" x14ac:dyDescent="0.25">
      <c r="AD76" s="140"/>
      <c r="AE76" s="141" t="s">
        <v>160</v>
      </c>
      <c r="AF76" s="142">
        <v>7659.6077899621405</v>
      </c>
      <c r="AG76" s="143">
        <v>7223.1431716892266</v>
      </c>
    </row>
    <row r="77" spans="17:38" x14ac:dyDescent="0.25">
      <c r="AD77" s="140"/>
      <c r="AE77" s="144" t="s">
        <v>214</v>
      </c>
      <c r="AF77" s="145">
        <v>1542</v>
      </c>
      <c r="AG77" s="146">
        <v>1254</v>
      </c>
    </row>
    <row r="78" spans="17:38" x14ac:dyDescent="0.25">
      <c r="AD78" s="140"/>
      <c r="AE78" s="147" t="s">
        <v>215</v>
      </c>
      <c r="AF78" s="148">
        <v>9201.6077899621414</v>
      </c>
      <c r="AG78" s="149">
        <v>8477.1431716892257</v>
      </c>
    </row>
    <row r="79" spans="17:38" x14ac:dyDescent="0.25">
      <c r="AD79" s="140"/>
      <c r="AE79" s="144" t="s">
        <v>216</v>
      </c>
      <c r="AF79" s="150">
        <v>351</v>
      </c>
      <c r="AG79" s="151">
        <v>546</v>
      </c>
    </row>
    <row r="80" spans="17:38" x14ac:dyDescent="0.25">
      <c r="AD80" s="140"/>
      <c r="AE80" s="144" t="s">
        <v>217</v>
      </c>
      <c r="AF80" s="145">
        <v>321</v>
      </c>
      <c r="AG80" s="146">
        <v>423</v>
      </c>
    </row>
    <row r="81" spans="30:33" ht="12.6" thickBot="1" x14ac:dyDescent="0.3">
      <c r="AD81" s="140"/>
      <c r="AE81" s="152" t="s">
        <v>218</v>
      </c>
      <c r="AF81" s="153">
        <v>9873.6077899621414</v>
      </c>
      <c r="AG81" s="154">
        <v>9446.1431716892257</v>
      </c>
    </row>
    <row r="82" spans="30:33" ht="12.6" thickTop="1" x14ac:dyDescent="0.25">
      <c r="AD82" s="140"/>
      <c r="AE82" s="155"/>
      <c r="AF82" s="155"/>
      <c r="AG82" s="156" t="s">
        <v>219</v>
      </c>
    </row>
    <row r="83" spans="30:33" x14ac:dyDescent="0.25">
      <c r="AD83" s="157" t="s">
        <v>220</v>
      </c>
      <c r="AE83" s="158"/>
      <c r="AF83" s="159"/>
      <c r="AG83" s="160"/>
    </row>
    <row r="84" spans="30:33" x14ac:dyDescent="0.25">
      <c r="AD84" s="140"/>
      <c r="AE84" s="161" t="s">
        <v>221</v>
      </c>
      <c r="AF84" s="162">
        <v>5193.497507000001</v>
      </c>
      <c r="AG84" s="163">
        <v>5921.4749000000002</v>
      </c>
    </row>
    <row r="85" spans="30:33" x14ac:dyDescent="0.25">
      <c r="AD85" s="140"/>
      <c r="AE85" s="164" t="s">
        <v>222</v>
      </c>
      <c r="AF85" s="165">
        <v>1148.9411684943211</v>
      </c>
      <c r="AG85" s="166">
        <v>1083.4714757533839</v>
      </c>
    </row>
    <row r="86" spans="30:33" x14ac:dyDescent="0.25">
      <c r="AD86" s="140"/>
      <c r="AE86" s="164" t="s">
        <v>223</v>
      </c>
      <c r="AF86" s="167">
        <v>735.32234783636545</v>
      </c>
      <c r="AG86" s="168">
        <v>586.8803826997497</v>
      </c>
    </row>
    <row r="87" spans="30:33" x14ac:dyDescent="0.25">
      <c r="AD87" s="140"/>
      <c r="AE87" s="169" t="s">
        <v>224</v>
      </c>
      <c r="AF87" s="170">
        <v>153</v>
      </c>
      <c r="AG87" s="171">
        <v>144</v>
      </c>
    </row>
    <row r="88" spans="30:33" x14ac:dyDescent="0.25">
      <c r="AD88" s="140"/>
      <c r="AE88" s="164" t="s">
        <v>225</v>
      </c>
      <c r="AF88" s="165">
        <v>50</v>
      </c>
      <c r="AG88" s="166">
        <v>45</v>
      </c>
    </row>
    <row r="89" spans="30:33" x14ac:dyDescent="0.25">
      <c r="AD89" s="140"/>
      <c r="AE89" s="144" t="s">
        <v>226</v>
      </c>
      <c r="AF89" s="167">
        <v>298</v>
      </c>
      <c r="AG89" s="168">
        <v>287</v>
      </c>
    </row>
    <row r="90" spans="30:33" ht="12.6" thickBot="1" x14ac:dyDescent="0.3">
      <c r="AD90" s="140"/>
      <c r="AE90" s="172" t="s">
        <v>227</v>
      </c>
      <c r="AF90" s="173">
        <v>7578.7610233306877</v>
      </c>
      <c r="AG90" s="174">
        <v>8067.8267584531341</v>
      </c>
    </row>
    <row r="91" spans="30:33" ht="12.6" thickTop="1" x14ac:dyDescent="0.25">
      <c r="AD91" s="140"/>
      <c r="AE91" s="175" t="s">
        <v>228</v>
      </c>
      <c r="AF91" s="176">
        <v>2294.8467666314536</v>
      </c>
      <c r="AG91" s="177">
        <v>1378.3164132360916</v>
      </c>
    </row>
    <row r="92" spans="30:33" x14ac:dyDescent="0.25">
      <c r="AD92" s="140"/>
      <c r="AE92" s="178" t="s">
        <v>229</v>
      </c>
      <c r="AF92" s="179">
        <v>1251</v>
      </c>
      <c r="AG92" s="180">
        <v>1253</v>
      </c>
    </row>
    <row r="93" spans="30:33" x14ac:dyDescent="0.25">
      <c r="AD93" s="140"/>
      <c r="AE93" s="181"/>
      <c r="AF93" s="176"/>
      <c r="AG93" s="177"/>
    </row>
    <row r="94" spans="30:33" ht="12.6" thickBot="1" x14ac:dyDescent="0.3">
      <c r="AD94" s="182" t="s">
        <v>230</v>
      </c>
      <c r="AE94" s="183"/>
      <c r="AF94" s="184">
        <v>1043.8467666314536</v>
      </c>
      <c r="AG94" s="185">
        <v>125.31641323609165</v>
      </c>
    </row>
    <row r="97" spans="35:38" ht="12.6" thickBot="1" x14ac:dyDescent="0.3"/>
    <row r="98" spans="35:38" ht="12.6" thickBot="1" x14ac:dyDescent="0.3">
      <c r="AI98" s="359" t="s">
        <v>231</v>
      </c>
      <c r="AJ98" s="360"/>
      <c r="AK98" s="360"/>
      <c r="AL98" s="361"/>
    </row>
    <row r="99" spans="35:38" x14ac:dyDescent="0.25">
      <c r="AI99" s="186" t="s">
        <v>209</v>
      </c>
      <c r="AJ99" s="130"/>
      <c r="AK99" s="131"/>
      <c r="AL99" s="132" t="s">
        <v>232</v>
      </c>
    </row>
    <row r="100" spans="35:38" ht="12.6" thickBot="1" x14ac:dyDescent="0.3">
      <c r="AI100" s="133" t="s">
        <v>211</v>
      </c>
      <c r="AJ100" s="134"/>
      <c r="AK100" s="134"/>
      <c r="AL100" s="187"/>
    </row>
    <row r="101" spans="35:38" x14ac:dyDescent="0.25">
      <c r="AI101" s="188" t="s">
        <v>233</v>
      </c>
      <c r="AJ101" s="189"/>
      <c r="AK101" s="190">
        <v>43830</v>
      </c>
      <c r="AL101" s="191">
        <v>43465</v>
      </c>
    </row>
    <row r="102" spans="35:38" x14ac:dyDescent="0.25">
      <c r="AI102" s="192" t="s">
        <v>234</v>
      </c>
      <c r="AJ102" s="193"/>
      <c r="AK102" s="194"/>
      <c r="AL102" s="195"/>
    </row>
    <row r="103" spans="35:38" x14ac:dyDescent="0.25">
      <c r="AI103" s="196" t="s">
        <v>41</v>
      </c>
      <c r="AJ103" s="197"/>
      <c r="AK103" s="198">
        <v>1729</v>
      </c>
      <c r="AL103" s="199">
        <v>2210</v>
      </c>
    </row>
    <row r="104" spans="35:38" x14ac:dyDescent="0.25">
      <c r="AI104" s="196" t="s">
        <v>235</v>
      </c>
      <c r="AJ104" s="197"/>
      <c r="AK104" s="176"/>
      <c r="AL104" s="177"/>
    </row>
    <row r="105" spans="35:38" x14ac:dyDescent="0.25">
      <c r="AI105" s="200" t="s">
        <v>236</v>
      </c>
      <c r="AJ105" s="201"/>
      <c r="AK105" s="176">
        <v>9564</v>
      </c>
      <c r="AL105" s="177">
        <v>8456</v>
      </c>
    </row>
    <row r="106" spans="35:38" x14ac:dyDescent="0.25">
      <c r="AI106" s="200" t="s">
        <v>237</v>
      </c>
      <c r="AJ106" s="201"/>
      <c r="AK106" s="176">
        <v>1835</v>
      </c>
      <c r="AL106" s="177">
        <v>1515</v>
      </c>
    </row>
    <row r="107" spans="35:38" x14ac:dyDescent="0.25">
      <c r="AI107" s="196" t="s">
        <v>238</v>
      </c>
      <c r="AJ107" s="197"/>
      <c r="AK107" s="176">
        <v>159</v>
      </c>
      <c r="AL107" s="177">
        <v>149</v>
      </c>
    </row>
    <row r="108" spans="35:38" x14ac:dyDescent="0.25">
      <c r="AI108" s="196" t="s">
        <v>239</v>
      </c>
      <c r="AJ108" s="197"/>
      <c r="AK108" s="176">
        <v>3858</v>
      </c>
      <c r="AL108" s="177">
        <v>3748</v>
      </c>
    </row>
    <row r="109" spans="35:38" x14ac:dyDescent="0.25">
      <c r="AI109" s="196" t="s">
        <v>240</v>
      </c>
      <c r="AJ109" s="197"/>
      <c r="AK109" s="176">
        <v>995</v>
      </c>
      <c r="AL109" s="177">
        <v>897</v>
      </c>
    </row>
    <row r="110" spans="35:38" x14ac:dyDescent="0.25">
      <c r="AI110" s="196" t="s">
        <v>241</v>
      </c>
      <c r="AJ110" s="197"/>
      <c r="AK110" s="176">
        <v>1712</v>
      </c>
      <c r="AL110" s="177">
        <v>1829</v>
      </c>
    </row>
    <row r="111" spans="35:38" x14ac:dyDescent="0.25">
      <c r="AI111" s="196" t="s">
        <v>242</v>
      </c>
      <c r="AJ111" s="197"/>
      <c r="AK111" s="176">
        <v>859</v>
      </c>
      <c r="AL111" s="177">
        <v>901</v>
      </c>
    </row>
    <row r="112" spans="35:38" x14ac:dyDescent="0.25">
      <c r="AI112" s="202" t="s">
        <v>243</v>
      </c>
      <c r="AJ112" s="203"/>
      <c r="AK112" s="204">
        <v>20711</v>
      </c>
      <c r="AL112" s="205">
        <v>19705</v>
      </c>
    </row>
    <row r="113" spans="35:38" x14ac:dyDescent="0.25">
      <c r="AI113" s="206" t="s">
        <v>244</v>
      </c>
      <c r="AJ113" s="197"/>
      <c r="AK113" s="198">
        <v>2102</v>
      </c>
      <c r="AL113" s="199">
        <v>2055</v>
      </c>
    </row>
    <row r="114" spans="35:38" x14ac:dyDescent="0.25">
      <c r="AI114" s="206" t="s">
        <v>245</v>
      </c>
      <c r="AJ114" s="197"/>
      <c r="AK114" s="176">
        <v>1811</v>
      </c>
      <c r="AL114" s="177">
        <v>1729</v>
      </c>
    </row>
    <row r="115" spans="35:38" x14ac:dyDescent="0.25">
      <c r="AI115" s="206" t="s">
        <v>246</v>
      </c>
      <c r="AJ115" s="197"/>
      <c r="AK115" s="176">
        <v>1423</v>
      </c>
      <c r="AL115" s="177">
        <v>2012</v>
      </c>
    </row>
    <row r="116" spans="35:38" x14ac:dyDescent="0.25">
      <c r="AI116" s="206" t="s">
        <v>247</v>
      </c>
      <c r="AJ116" s="197"/>
      <c r="AK116" s="176">
        <v>5005</v>
      </c>
      <c r="AL116" s="177">
        <v>3025</v>
      </c>
    </row>
    <row r="117" spans="35:38" x14ac:dyDescent="0.25">
      <c r="AI117" s="206" t="s">
        <v>248</v>
      </c>
      <c r="AJ117" s="197"/>
      <c r="AK117" s="176">
        <v>458</v>
      </c>
      <c r="AL117" s="177">
        <v>299</v>
      </c>
    </row>
    <row r="118" spans="35:38" ht="12.6" thickBot="1" x14ac:dyDescent="0.3">
      <c r="AI118" s="207" t="s">
        <v>249</v>
      </c>
      <c r="AJ118" s="208"/>
      <c r="AK118" s="209">
        <v>31510</v>
      </c>
      <c r="AL118" s="210">
        <v>28825</v>
      </c>
    </row>
    <row r="119" spans="35:38" ht="12.6" thickTop="1" x14ac:dyDescent="0.25">
      <c r="AI119" s="140"/>
      <c r="AJ119" s="155"/>
      <c r="AK119" s="155"/>
      <c r="AL119" s="211"/>
    </row>
    <row r="120" spans="35:38" x14ac:dyDescent="0.25">
      <c r="AI120" s="188" t="s">
        <v>250</v>
      </c>
      <c r="AJ120" s="189"/>
      <c r="AK120" s="190"/>
      <c r="AL120" s="191"/>
    </row>
    <row r="121" spans="35:38" x14ac:dyDescent="0.25">
      <c r="AI121" s="212" t="s">
        <v>251</v>
      </c>
      <c r="AJ121" s="213"/>
      <c r="AK121" s="214"/>
      <c r="AL121" s="215"/>
    </row>
    <row r="122" spans="35:38" x14ac:dyDescent="0.25">
      <c r="AI122" s="216" t="s">
        <v>252</v>
      </c>
      <c r="AJ122" s="217"/>
      <c r="AK122" s="214"/>
      <c r="AL122" s="215"/>
    </row>
    <row r="123" spans="35:38" x14ac:dyDescent="0.25">
      <c r="AI123" s="218" t="s">
        <v>253</v>
      </c>
      <c r="AJ123" s="219"/>
      <c r="AK123" s="220"/>
      <c r="AL123" s="221"/>
    </row>
    <row r="124" spans="35:38" x14ac:dyDescent="0.25">
      <c r="AI124" s="222" t="s">
        <v>254</v>
      </c>
      <c r="AJ124" s="223"/>
      <c r="AK124" s="224">
        <v>1232</v>
      </c>
      <c r="AL124" s="225">
        <v>1354</v>
      </c>
    </row>
    <row r="125" spans="35:38" x14ac:dyDescent="0.25">
      <c r="AI125" s="226" t="s">
        <v>255</v>
      </c>
      <c r="AJ125" s="227"/>
      <c r="AK125" s="220">
        <v>2082</v>
      </c>
      <c r="AL125" s="221">
        <v>2180</v>
      </c>
    </row>
    <row r="126" spans="35:38" x14ac:dyDescent="0.25">
      <c r="AI126" s="228" t="s">
        <v>256</v>
      </c>
      <c r="AJ126" s="229"/>
      <c r="AK126" s="230">
        <v>3314</v>
      </c>
      <c r="AL126" s="231">
        <v>3534</v>
      </c>
    </row>
    <row r="127" spans="35:38" x14ac:dyDescent="0.25">
      <c r="AI127" s="218" t="s">
        <v>257</v>
      </c>
      <c r="AJ127" s="219"/>
      <c r="AK127" s="220">
        <v>811</v>
      </c>
      <c r="AL127" s="221">
        <v>875</v>
      </c>
    </row>
    <row r="128" spans="35:38" x14ac:dyDescent="0.25">
      <c r="AI128" s="218" t="s">
        <v>258</v>
      </c>
      <c r="AJ128" s="219"/>
      <c r="AK128" s="220">
        <v>3299</v>
      </c>
      <c r="AL128" s="221">
        <v>2975</v>
      </c>
    </row>
    <row r="129" spans="35:38" x14ac:dyDescent="0.25">
      <c r="AI129" s="218" t="s">
        <v>259</v>
      </c>
      <c r="AJ129" s="219"/>
      <c r="AK129" s="220">
        <v>856</v>
      </c>
      <c r="AL129" s="221">
        <v>701</v>
      </c>
    </row>
    <row r="130" spans="35:38" x14ac:dyDescent="0.25">
      <c r="AI130" s="232" t="s">
        <v>260</v>
      </c>
      <c r="AJ130" s="233"/>
      <c r="AK130" s="220">
        <v>1594</v>
      </c>
      <c r="AL130" s="221">
        <v>1647</v>
      </c>
    </row>
    <row r="131" spans="35:38" x14ac:dyDescent="0.25">
      <c r="AI131" s="234" t="s">
        <v>261</v>
      </c>
      <c r="AJ131" s="235"/>
      <c r="AK131" s="236">
        <v>9874</v>
      </c>
      <c r="AL131" s="237">
        <v>9732</v>
      </c>
    </row>
    <row r="132" spans="35:38" x14ac:dyDescent="0.25">
      <c r="AI132" s="216" t="s">
        <v>262</v>
      </c>
      <c r="AJ132" s="219"/>
      <c r="AK132" s="220">
        <v>5468</v>
      </c>
      <c r="AL132" s="221">
        <v>4868</v>
      </c>
    </row>
    <row r="133" spans="35:38" x14ac:dyDescent="0.25">
      <c r="AI133" s="216" t="s">
        <v>263</v>
      </c>
      <c r="AJ133" s="219"/>
      <c r="AK133" s="220">
        <v>2987</v>
      </c>
      <c r="AL133" s="221">
        <v>2857</v>
      </c>
    </row>
    <row r="134" spans="35:38" x14ac:dyDescent="0.25">
      <c r="AI134" s="238" t="s">
        <v>264</v>
      </c>
      <c r="AJ134" s="233"/>
      <c r="AK134" s="220">
        <v>1442</v>
      </c>
      <c r="AL134" s="221">
        <v>1556</v>
      </c>
    </row>
    <row r="135" spans="35:38" x14ac:dyDescent="0.25">
      <c r="AI135" s="239" t="s">
        <v>265</v>
      </c>
      <c r="AJ135" s="240"/>
      <c r="AK135" s="241">
        <v>19771</v>
      </c>
      <c r="AL135" s="242">
        <v>19013</v>
      </c>
    </row>
    <row r="136" spans="35:38" x14ac:dyDescent="0.25">
      <c r="AI136" s="212" t="s">
        <v>266</v>
      </c>
      <c r="AJ136" s="213"/>
      <c r="AK136" s="214"/>
      <c r="AL136" s="215"/>
    </row>
    <row r="137" spans="35:38" x14ac:dyDescent="0.25">
      <c r="AI137" s="216" t="s">
        <v>267</v>
      </c>
      <c r="AJ137" s="219"/>
      <c r="AK137" s="224">
        <v>5416</v>
      </c>
      <c r="AL137" s="225">
        <v>3215</v>
      </c>
    </row>
    <row r="138" spans="35:38" x14ac:dyDescent="0.25">
      <c r="AI138" s="238" t="s">
        <v>268</v>
      </c>
      <c r="AJ138" s="233"/>
      <c r="AK138" s="220">
        <v>6323</v>
      </c>
      <c r="AL138" s="221">
        <v>6597</v>
      </c>
    </row>
    <row r="139" spans="35:38" x14ac:dyDescent="0.25">
      <c r="AI139" s="239" t="s">
        <v>269</v>
      </c>
      <c r="AJ139" s="240"/>
      <c r="AK139" s="241">
        <v>11739</v>
      </c>
      <c r="AL139" s="242">
        <v>9812</v>
      </c>
    </row>
    <row r="140" spans="35:38" ht="12.6" thickBot="1" x14ac:dyDescent="0.3">
      <c r="AI140" s="207" t="s">
        <v>270</v>
      </c>
      <c r="AJ140" s="208"/>
      <c r="AK140" s="209">
        <v>31510</v>
      </c>
      <c r="AL140" s="210">
        <v>28825</v>
      </c>
    </row>
    <row r="141" spans="35:38" ht="13.2" thickTop="1" thickBot="1" x14ac:dyDescent="0.3">
      <c r="AI141" s="133"/>
      <c r="AJ141" s="134"/>
      <c r="AK141" s="134"/>
      <c r="AL141" s="243" t="s">
        <v>271</v>
      </c>
    </row>
    <row r="156" spans="30:38" x14ac:dyDescent="0.25">
      <c r="AD156" s="15"/>
      <c r="AE156" s="15"/>
      <c r="AF156" s="15"/>
      <c r="AG156" s="15"/>
      <c r="AH156" s="15"/>
      <c r="AI156" s="15"/>
      <c r="AJ156" s="15"/>
      <c r="AK156" s="15"/>
      <c r="AL156" s="15"/>
    </row>
    <row r="157" spans="30:38" x14ac:dyDescent="0.25">
      <c r="AD157" s="15"/>
      <c r="AE157" s="15"/>
      <c r="AF157" s="15"/>
      <c r="AG157" s="15"/>
      <c r="AH157" s="15"/>
      <c r="AI157" s="15"/>
      <c r="AJ157" s="15"/>
      <c r="AK157" s="15"/>
      <c r="AL157" s="15"/>
    </row>
    <row r="158" spans="30:38" x14ac:dyDescent="0.25">
      <c r="AD158" s="15"/>
      <c r="AE158" s="15"/>
      <c r="AF158" s="15"/>
      <c r="AG158" s="15"/>
      <c r="AH158" s="15"/>
      <c r="AI158" s="15"/>
      <c r="AJ158" s="15"/>
      <c r="AK158" s="15"/>
      <c r="AL158" s="15"/>
    </row>
    <row r="159" spans="30:38" x14ac:dyDescent="0.25">
      <c r="AD159" s="15"/>
      <c r="AE159" s="15"/>
      <c r="AF159" s="15"/>
      <c r="AG159" s="15"/>
      <c r="AH159" s="15"/>
      <c r="AI159" s="15"/>
      <c r="AJ159" s="15"/>
      <c r="AK159" s="15"/>
      <c r="AL159" s="15"/>
    </row>
    <row r="160" spans="30:38" x14ac:dyDescent="0.25">
      <c r="AD160" s="15"/>
      <c r="AE160" s="15"/>
      <c r="AF160" s="15"/>
      <c r="AG160" s="15"/>
      <c r="AH160" s="15"/>
      <c r="AI160" s="15"/>
      <c r="AJ160" s="15"/>
      <c r="AK160" s="15"/>
      <c r="AL160" s="15"/>
    </row>
    <row r="161" spans="30:38" x14ac:dyDescent="0.25">
      <c r="AD161" s="15"/>
      <c r="AE161" s="15"/>
      <c r="AF161" s="15"/>
      <c r="AG161" s="15"/>
      <c r="AH161" s="15"/>
      <c r="AI161" s="15"/>
      <c r="AJ161" s="15"/>
      <c r="AK161" s="15"/>
      <c r="AL161" s="15"/>
    </row>
    <row r="162" spans="30:38" x14ac:dyDescent="0.25">
      <c r="AD162" s="15"/>
      <c r="AE162" s="15"/>
      <c r="AF162" s="15"/>
      <c r="AG162" s="15"/>
      <c r="AH162" s="15"/>
      <c r="AI162" s="15"/>
      <c r="AJ162" s="15"/>
      <c r="AK162" s="15"/>
      <c r="AL162" s="15"/>
    </row>
    <row r="163" spans="30:38" x14ac:dyDescent="0.25">
      <c r="AD163" s="15"/>
      <c r="AE163" s="15"/>
      <c r="AF163" s="15"/>
      <c r="AG163" s="15"/>
      <c r="AH163" s="15"/>
      <c r="AI163" s="15"/>
      <c r="AJ163" s="15"/>
      <c r="AK163" s="15"/>
      <c r="AL163" s="15"/>
    </row>
    <row r="164" spans="30:38" x14ac:dyDescent="0.25">
      <c r="AD164" s="15"/>
      <c r="AE164" s="15"/>
      <c r="AF164" s="15"/>
      <c r="AG164" s="15"/>
      <c r="AH164" s="15"/>
      <c r="AI164" s="15"/>
      <c r="AJ164" s="15"/>
      <c r="AK164" s="15"/>
      <c r="AL164" s="15"/>
    </row>
    <row r="165" spans="30:38" x14ac:dyDescent="0.25">
      <c r="AD165" s="15"/>
      <c r="AE165" s="15"/>
      <c r="AF165" s="15"/>
      <c r="AG165" s="15"/>
      <c r="AH165" s="15"/>
      <c r="AI165" s="15"/>
      <c r="AJ165" s="15"/>
      <c r="AK165" s="15"/>
      <c r="AL165" s="15"/>
    </row>
    <row r="166" spans="30:38" x14ac:dyDescent="0.25">
      <c r="AD166" s="15"/>
      <c r="AE166" s="15"/>
      <c r="AF166" s="15"/>
      <c r="AG166" s="15"/>
      <c r="AH166" s="15"/>
      <c r="AI166" s="15"/>
      <c r="AJ166" s="15"/>
      <c r="AK166" s="15"/>
      <c r="AL166" s="15"/>
    </row>
    <row r="167" spans="30:38" x14ac:dyDescent="0.25">
      <c r="AD167" s="15"/>
      <c r="AE167" s="15"/>
      <c r="AF167" s="15"/>
      <c r="AG167" s="15"/>
      <c r="AH167" s="15"/>
      <c r="AI167" s="15"/>
      <c r="AJ167" s="15"/>
      <c r="AK167" s="15"/>
      <c r="AL167" s="15"/>
    </row>
    <row r="168" spans="30:38" x14ac:dyDescent="0.25">
      <c r="AD168" s="15"/>
      <c r="AE168" s="15"/>
      <c r="AF168" s="15"/>
      <c r="AG168" s="15"/>
      <c r="AH168" s="15"/>
      <c r="AI168" s="15"/>
      <c r="AJ168" s="15"/>
      <c r="AK168" s="15"/>
      <c r="AL168" s="15"/>
    </row>
    <row r="169" spans="30:38" x14ac:dyDescent="0.25">
      <c r="AD169" s="15"/>
      <c r="AE169" s="15"/>
      <c r="AF169" s="15"/>
      <c r="AG169" s="15"/>
      <c r="AH169" s="15"/>
      <c r="AI169" s="15"/>
      <c r="AJ169" s="15"/>
      <c r="AK169" s="15"/>
      <c r="AL169" s="15"/>
    </row>
    <row r="170" spans="30:38" x14ac:dyDescent="0.25">
      <c r="AD170" s="15"/>
      <c r="AE170" s="15"/>
      <c r="AF170" s="15"/>
      <c r="AG170" s="15"/>
      <c r="AH170" s="15"/>
      <c r="AI170" s="15"/>
      <c r="AJ170" s="15"/>
      <c r="AK170" s="15"/>
      <c r="AL170" s="15"/>
    </row>
    <row r="171" spans="30:38" x14ac:dyDescent="0.25">
      <c r="AD171" s="15"/>
      <c r="AE171" s="15"/>
      <c r="AF171" s="15"/>
      <c r="AG171" s="15"/>
      <c r="AH171" s="15"/>
      <c r="AI171" s="15"/>
      <c r="AJ171" s="15"/>
      <c r="AK171" s="15"/>
      <c r="AL171" s="15"/>
    </row>
    <row r="172" spans="30:38" x14ac:dyDescent="0.25">
      <c r="AD172" s="15"/>
      <c r="AE172" s="15"/>
      <c r="AF172" s="15"/>
      <c r="AG172" s="15"/>
      <c r="AH172" s="15"/>
      <c r="AI172" s="15"/>
      <c r="AJ172" s="15"/>
      <c r="AK172" s="15"/>
      <c r="AL172" s="15"/>
    </row>
    <row r="173" spans="30:38" x14ac:dyDescent="0.25">
      <c r="AD173" s="15"/>
      <c r="AE173" s="15"/>
      <c r="AF173" s="15"/>
      <c r="AG173" s="15"/>
      <c r="AH173" s="15"/>
      <c r="AI173" s="15"/>
      <c r="AJ173" s="15"/>
      <c r="AK173" s="15"/>
      <c r="AL173" s="15"/>
    </row>
    <row r="174" spans="30:38" x14ac:dyDescent="0.25">
      <c r="AD174" s="15"/>
      <c r="AE174" s="15"/>
      <c r="AF174" s="15"/>
      <c r="AG174" s="15"/>
      <c r="AH174" s="15"/>
      <c r="AI174" s="15"/>
      <c r="AJ174" s="15"/>
      <c r="AK174" s="15"/>
      <c r="AL174" s="15"/>
    </row>
    <row r="175" spans="30:38" x14ac:dyDescent="0.25">
      <c r="AD175" s="15"/>
      <c r="AE175" s="15"/>
      <c r="AF175" s="15"/>
      <c r="AG175" s="15"/>
      <c r="AH175" s="15"/>
      <c r="AI175" s="15"/>
      <c r="AJ175" s="15"/>
      <c r="AK175" s="15"/>
      <c r="AL175" s="15"/>
    </row>
    <row r="176" spans="30:38" x14ac:dyDescent="0.25">
      <c r="AD176" s="15"/>
      <c r="AE176" s="15"/>
      <c r="AF176" s="15"/>
      <c r="AG176" s="15"/>
      <c r="AH176" s="15"/>
      <c r="AI176" s="15"/>
      <c r="AJ176" s="15"/>
      <c r="AK176" s="15"/>
      <c r="AL176" s="15"/>
    </row>
    <row r="177" spans="30:38" x14ac:dyDescent="0.25">
      <c r="AD177" s="15"/>
      <c r="AE177" s="15"/>
      <c r="AF177" s="15"/>
      <c r="AG177" s="15"/>
      <c r="AH177" s="15"/>
      <c r="AI177" s="15"/>
      <c r="AJ177" s="15"/>
      <c r="AK177" s="15"/>
      <c r="AL177" s="15"/>
    </row>
    <row r="178" spans="30:38" x14ac:dyDescent="0.25">
      <c r="AD178" s="15"/>
      <c r="AE178" s="15"/>
      <c r="AF178" s="15"/>
      <c r="AG178" s="15"/>
      <c r="AH178" s="15"/>
      <c r="AI178" s="15"/>
      <c r="AJ178" s="15"/>
      <c r="AK178" s="15"/>
      <c r="AL178" s="15"/>
    </row>
    <row r="179" spans="30:38" x14ac:dyDescent="0.25">
      <c r="AD179" s="15"/>
      <c r="AE179" s="15"/>
      <c r="AF179" s="15"/>
      <c r="AG179" s="15"/>
      <c r="AH179" s="15"/>
      <c r="AI179" s="15"/>
      <c r="AJ179" s="15"/>
      <c r="AK179" s="15"/>
      <c r="AL179" s="15"/>
    </row>
    <row r="180" spans="30:38" x14ac:dyDescent="0.25">
      <c r="AD180" s="15"/>
      <c r="AE180" s="15"/>
      <c r="AF180" s="15"/>
      <c r="AG180" s="15"/>
      <c r="AH180" s="15"/>
      <c r="AI180" s="15"/>
      <c r="AJ180" s="15"/>
      <c r="AK180" s="15"/>
      <c r="AL180" s="15"/>
    </row>
    <row r="181" spans="30:38" x14ac:dyDescent="0.25">
      <c r="AD181" s="15"/>
      <c r="AE181" s="15"/>
      <c r="AF181" s="15"/>
      <c r="AG181" s="15"/>
      <c r="AH181" s="15"/>
      <c r="AI181" s="15"/>
      <c r="AJ181" s="15"/>
      <c r="AK181" s="15"/>
      <c r="AL181" s="15"/>
    </row>
    <row r="182" spans="30:38" x14ac:dyDescent="0.25">
      <c r="AD182" s="15"/>
      <c r="AE182" s="15"/>
      <c r="AF182" s="15"/>
      <c r="AG182" s="15"/>
      <c r="AH182" s="15"/>
      <c r="AI182" s="15"/>
      <c r="AJ182" s="15"/>
      <c r="AK182" s="15"/>
      <c r="AL182" s="15"/>
    </row>
    <row r="183" spans="30:38" x14ac:dyDescent="0.25">
      <c r="AD183" s="15"/>
      <c r="AE183" s="15"/>
      <c r="AF183" s="15"/>
      <c r="AG183" s="15"/>
      <c r="AH183" s="15"/>
      <c r="AI183" s="15"/>
      <c r="AJ183" s="15"/>
      <c r="AK183" s="15"/>
      <c r="AL183" s="15"/>
    </row>
    <row r="184" spans="30:38" x14ac:dyDescent="0.25">
      <c r="AD184" s="15"/>
      <c r="AE184" s="15"/>
      <c r="AF184" s="15"/>
      <c r="AG184" s="15"/>
      <c r="AH184" s="15"/>
      <c r="AI184" s="15"/>
      <c r="AJ184" s="15"/>
      <c r="AK184" s="15"/>
      <c r="AL184" s="15"/>
    </row>
    <row r="185" spans="30:38" x14ac:dyDescent="0.25">
      <c r="AD185" s="15"/>
      <c r="AE185" s="15"/>
      <c r="AF185" s="15"/>
      <c r="AG185" s="15"/>
      <c r="AH185" s="15"/>
      <c r="AI185" s="15"/>
      <c r="AJ185" s="15"/>
      <c r="AK185" s="15"/>
      <c r="AL185" s="15"/>
    </row>
    <row r="186" spans="30:38" x14ac:dyDescent="0.25">
      <c r="AD186" s="15"/>
      <c r="AE186" s="15"/>
      <c r="AF186" s="15"/>
      <c r="AG186" s="15"/>
      <c r="AH186" s="15"/>
      <c r="AI186" s="15"/>
      <c r="AJ186" s="15"/>
      <c r="AK186" s="15"/>
      <c r="AL186" s="15"/>
    </row>
    <row r="187" spans="30:38" x14ac:dyDescent="0.25">
      <c r="AD187" s="15"/>
      <c r="AE187" s="15"/>
      <c r="AF187" s="15"/>
      <c r="AG187" s="15"/>
      <c r="AH187" s="15"/>
      <c r="AI187" s="15"/>
      <c r="AJ187" s="15"/>
      <c r="AK187" s="15"/>
      <c r="AL187" s="15"/>
    </row>
    <row r="188" spans="30:38" x14ac:dyDescent="0.25">
      <c r="AD188" s="15"/>
      <c r="AE188" s="15"/>
      <c r="AF188" s="15"/>
      <c r="AG188" s="15"/>
      <c r="AH188" s="15"/>
      <c r="AI188" s="15"/>
      <c r="AJ188" s="15"/>
      <c r="AK188" s="15"/>
      <c r="AL188" s="15"/>
    </row>
    <row r="189" spans="30:38" x14ac:dyDescent="0.25">
      <c r="AD189" s="15"/>
      <c r="AE189" s="15"/>
      <c r="AF189" s="15"/>
      <c r="AG189" s="15"/>
      <c r="AH189" s="15"/>
      <c r="AI189" s="15"/>
      <c r="AJ189" s="15"/>
      <c r="AK189" s="15"/>
      <c r="AL189" s="15"/>
    </row>
    <row r="190" spans="30:38" x14ac:dyDescent="0.25">
      <c r="AD190" s="15"/>
      <c r="AE190" s="15"/>
      <c r="AF190" s="15"/>
      <c r="AG190" s="15"/>
      <c r="AH190" s="15"/>
      <c r="AI190" s="15"/>
      <c r="AJ190" s="15"/>
      <c r="AK190" s="15"/>
      <c r="AL190" s="15"/>
    </row>
    <row r="191" spans="30:38" x14ac:dyDescent="0.25">
      <c r="AD191" s="15"/>
      <c r="AE191" s="15"/>
      <c r="AF191" s="15"/>
      <c r="AG191" s="15"/>
      <c r="AH191" s="15"/>
      <c r="AI191" s="15"/>
      <c r="AJ191" s="15"/>
      <c r="AK191" s="15"/>
      <c r="AL191" s="15"/>
    </row>
    <row r="192" spans="30:38" x14ac:dyDescent="0.25">
      <c r="AD192" s="15"/>
      <c r="AE192" s="15"/>
      <c r="AF192" s="15"/>
      <c r="AG192" s="15"/>
      <c r="AH192" s="15"/>
      <c r="AI192" s="15"/>
      <c r="AJ192" s="15"/>
      <c r="AK192" s="15"/>
      <c r="AL192" s="15"/>
    </row>
    <row r="193" spans="30:38" x14ac:dyDescent="0.25">
      <c r="AD193" s="15"/>
      <c r="AE193" s="15"/>
      <c r="AF193" s="15"/>
      <c r="AG193" s="15"/>
      <c r="AH193" s="15"/>
      <c r="AI193" s="15"/>
      <c r="AJ193" s="15"/>
      <c r="AK193" s="15"/>
      <c r="AL193" s="15"/>
    </row>
    <row r="194" spans="30:38" x14ac:dyDescent="0.25">
      <c r="AD194" s="15"/>
      <c r="AE194" s="15"/>
      <c r="AF194" s="15"/>
      <c r="AG194" s="15"/>
      <c r="AH194" s="15"/>
      <c r="AI194" s="15"/>
      <c r="AJ194" s="15"/>
      <c r="AK194" s="15"/>
      <c r="AL194" s="15"/>
    </row>
    <row r="195" spans="30:38" x14ac:dyDescent="0.25">
      <c r="AD195" s="15"/>
      <c r="AE195" s="15"/>
      <c r="AF195" s="15"/>
      <c r="AG195" s="15"/>
      <c r="AH195" s="15"/>
      <c r="AI195" s="15"/>
      <c r="AJ195" s="15"/>
      <c r="AK195" s="15"/>
      <c r="AL195" s="15"/>
    </row>
    <row r="196" spans="30:38" x14ac:dyDescent="0.25">
      <c r="AD196" s="15"/>
      <c r="AE196" s="15"/>
      <c r="AF196" s="15"/>
      <c r="AG196" s="15"/>
      <c r="AH196" s="15"/>
      <c r="AI196" s="15"/>
      <c r="AJ196" s="15"/>
      <c r="AK196" s="15"/>
      <c r="AL196" s="15"/>
    </row>
    <row r="197" spans="30:38" x14ac:dyDescent="0.25">
      <c r="AD197" s="15"/>
      <c r="AE197" s="15"/>
      <c r="AF197" s="15"/>
      <c r="AG197" s="15"/>
      <c r="AH197" s="15"/>
      <c r="AI197" s="15"/>
      <c r="AJ197" s="15"/>
      <c r="AK197" s="15"/>
      <c r="AL197" s="15"/>
    </row>
    <row r="198" spans="30:38" x14ac:dyDescent="0.25">
      <c r="AD198" s="15"/>
      <c r="AE198" s="15"/>
      <c r="AF198" s="15"/>
      <c r="AG198" s="15"/>
      <c r="AH198" s="15"/>
      <c r="AI198" s="15"/>
      <c r="AJ198" s="15"/>
      <c r="AK198" s="15"/>
      <c r="AL198" s="15"/>
    </row>
    <row r="199" spans="30:38" x14ac:dyDescent="0.25">
      <c r="AD199" s="15"/>
      <c r="AE199" s="15"/>
      <c r="AF199" s="15"/>
      <c r="AG199" s="15"/>
      <c r="AH199" s="15"/>
      <c r="AI199" s="15"/>
      <c r="AJ199" s="15"/>
      <c r="AK199" s="15"/>
      <c r="AL199" s="15"/>
    </row>
    <row r="200" spans="30:38" x14ac:dyDescent="0.25">
      <c r="AD200" s="15"/>
      <c r="AE200" s="15"/>
      <c r="AF200" s="15"/>
      <c r="AG200" s="15"/>
      <c r="AH200" s="15"/>
      <c r="AI200" s="15"/>
      <c r="AJ200" s="15"/>
      <c r="AK200" s="15"/>
      <c r="AL200" s="15"/>
    </row>
    <row r="201" spans="30:38" x14ac:dyDescent="0.25">
      <c r="AD201" s="15"/>
      <c r="AE201" s="15"/>
      <c r="AF201" s="15"/>
      <c r="AG201" s="15"/>
      <c r="AH201" s="15"/>
      <c r="AI201" s="15"/>
      <c r="AJ201" s="15"/>
      <c r="AK201" s="15"/>
      <c r="AL201" s="15"/>
    </row>
    <row r="202" spans="30:38" x14ac:dyDescent="0.25">
      <c r="AD202" s="15"/>
      <c r="AE202" s="15"/>
      <c r="AF202" s="15"/>
      <c r="AG202" s="15"/>
      <c r="AH202" s="15"/>
      <c r="AI202" s="15"/>
      <c r="AJ202" s="15"/>
      <c r="AK202" s="15"/>
      <c r="AL202" s="15"/>
    </row>
    <row r="203" spans="30:38" x14ac:dyDescent="0.25">
      <c r="AD203" s="15"/>
      <c r="AE203" s="15"/>
      <c r="AF203" s="15"/>
      <c r="AG203" s="15"/>
      <c r="AH203" s="15"/>
      <c r="AI203" s="15"/>
      <c r="AJ203" s="15"/>
      <c r="AK203" s="15"/>
      <c r="AL203" s="15"/>
    </row>
    <row r="204" spans="30:38" x14ac:dyDescent="0.25">
      <c r="AD204" s="15"/>
      <c r="AE204" s="15"/>
      <c r="AF204" s="15"/>
      <c r="AG204" s="15"/>
      <c r="AH204" s="15"/>
      <c r="AI204" s="15"/>
      <c r="AJ204" s="15"/>
      <c r="AK204" s="15"/>
      <c r="AL204" s="15"/>
    </row>
    <row r="205" spans="30:38" x14ac:dyDescent="0.25">
      <c r="AD205" s="15"/>
      <c r="AE205" s="15"/>
      <c r="AF205" s="15"/>
      <c r="AG205" s="15"/>
      <c r="AH205" s="15"/>
      <c r="AI205" s="15"/>
      <c r="AJ205" s="15"/>
      <c r="AK205" s="15"/>
      <c r="AL205" s="15"/>
    </row>
    <row r="206" spans="30:38" x14ac:dyDescent="0.25">
      <c r="AD206" s="15"/>
      <c r="AE206" s="15"/>
      <c r="AF206" s="15"/>
      <c r="AG206" s="15"/>
      <c r="AH206" s="15"/>
      <c r="AI206" s="15"/>
      <c r="AJ206" s="15"/>
      <c r="AK206" s="15"/>
      <c r="AL206" s="15"/>
    </row>
    <row r="207" spans="30:38" x14ac:dyDescent="0.25">
      <c r="AD207" s="15"/>
      <c r="AE207" s="15"/>
      <c r="AF207" s="15"/>
      <c r="AG207" s="15"/>
      <c r="AH207" s="15"/>
      <c r="AI207" s="15"/>
      <c r="AJ207" s="15"/>
      <c r="AK207" s="15"/>
      <c r="AL207" s="15"/>
    </row>
    <row r="208" spans="30:38" x14ac:dyDescent="0.25">
      <c r="AD208" s="15"/>
      <c r="AE208" s="15"/>
      <c r="AF208" s="15"/>
      <c r="AG208" s="15"/>
      <c r="AH208" s="15"/>
      <c r="AI208" s="15"/>
      <c r="AJ208" s="15"/>
      <c r="AK208" s="15"/>
      <c r="AL208" s="15"/>
    </row>
    <row r="209" spans="30:38" x14ac:dyDescent="0.25">
      <c r="AD209" s="15"/>
      <c r="AE209" s="15"/>
      <c r="AF209" s="15"/>
      <c r="AG209" s="15"/>
      <c r="AH209" s="15"/>
      <c r="AI209" s="15"/>
      <c r="AJ209" s="15"/>
      <c r="AK209" s="15"/>
      <c r="AL209" s="15"/>
    </row>
    <row r="210" spans="30:38" x14ac:dyDescent="0.25">
      <c r="AD210" s="15"/>
      <c r="AE210" s="15"/>
      <c r="AF210" s="15"/>
      <c r="AG210" s="15"/>
      <c r="AH210" s="15"/>
      <c r="AI210" s="15"/>
      <c r="AJ210" s="15"/>
      <c r="AK210" s="15"/>
      <c r="AL210" s="15"/>
    </row>
    <row r="211" spans="30:38" x14ac:dyDescent="0.25">
      <c r="AD211" s="15"/>
      <c r="AE211" s="15"/>
      <c r="AF211" s="15"/>
      <c r="AG211" s="15"/>
      <c r="AH211" s="15"/>
      <c r="AI211" s="15"/>
      <c r="AJ211" s="15"/>
      <c r="AK211" s="15"/>
      <c r="AL211" s="15"/>
    </row>
    <row r="212" spans="30:38" x14ac:dyDescent="0.25">
      <c r="AD212" s="15"/>
      <c r="AE212" s="15"/>
      <c r="AF212" s="15"/>
      <c r="AG212" s="15"/>
      <c r="AH212" s="15"/>
      <c r="AI212" s="15"/>
      <c r="AJ212" s="15"/>
      <c r="AK212" s="15"/>
      <c r="AL212" s="15"/>
    </row>
    <row r="213" spans="30:38" x14ac:dyDescent="0.25">
      <c r="AD213" s="15"/>
      <c r="AE213" s="15"/>
      <c r="AF213" s="15"/>
      <c r="AG213" s="15"/>
      <c r="AH213" s="15"/>
      <c r="AI213" s="15"/>
      <c r="AJ213" s="15"/>
      <c r="AK213" s="15"/>
      <c r="AL213" s="15"/>
    </row>
    <row r="214" spans="30:38" x14ac:dyDescent="0.25">
      <c r="AD214" s="15"/>
      <c r="AE214" s="15"/>
      <c r="AF214" s="15"/>
      <c r="AG214" s="15"/>
      <c r="AH214" s="15"/>
      <c r="AI214" s="15"/>
      <c r="AJ214" s="15"/>
      <c r="AK214" s="15"/>
      <c r="AL214" s="15"/>
    </row>
    <row r="215" spans="30:38" x14ac:dyDescent="0.25">
      <c r="AD215" s="15"/>
      <c r="AE215" s="15"/>
      <c r="AF215" s="15"/>
      <c r="AG215" s="15"/>
      <c r="AH215" s="15"/>
      <c r="AI215" s="15"/>
      <c r="AJ215" s="15"/>
      <c r="AK215" s="15"/>
      <c r="AL215" s="15"/>
    </row>
    <row r="216" spans="30:38" x14ac:dyDescent="0.25">
      <c r="AD216" s="15"/>
      <c r="AE216" s="15"/>
      <c r="AF216" s="15"/>
      <c r="AG216" s="15"/>
      <c r="AH216" s="15"/>
      <c r="AI216" s="15"/>
      <c r="AJ216" s="15"/>
      <c r="AK216" s="15"/>
      <c r="AL216" s="15"/>
    </row>
    <row r="217" spans="30:38" x14ac:dyDescent="0.25">
      <c r="AD217" s="15"/>
      <c r="AE217" s="15"/>
      <c r="AF217" s="15"/>
      <c r="AG217" s="15"/>
      <c r="AH217" s="15"/>
      <c r="AI217" s="15"/>
      <c r="AJ217" s="15"/>
      <c r="AK217" s="15"/>
      <c r="AL217" s="15"/>
    </row>
    <row r="218" spans="30:38" x14ac:dyDescent="0.25">
      <c r="AD218" s="15"/>
      <c r="AE218" s="15"/>
      <c r="AF218" s="15"/>
      <c r="AG218" s="15"/>
      <c r="AH218" s="15"/>
      <c r="AI218" s="15"/>
      <c r="AJ218" s="15"/>
      <c r="AK218" s="15"/>
      <c r="AL218" s="15"/>
    </row>
    <row r="219" spans="30:38" x14ac:dyDescent="0.25">
      <c r="AD219" s="15"/>
      <c r="AE219" s="15"/>
      <c r="AF219" s="15"/>
      <c r="AG219" s="15"/>
      <c r="AH219" s="15"/>
      <c r="AI219" s="15"/>
      <c r="AJ219" s="15"/>
      <c r="AK219" s="15"/>
      <c r="AL219" s="15"/>
    </row>
    <row r="220" spans="30:38" x14ac:dyDescent="0.25">
      <c r="AD220" s="15"/>
      <c r="AE220" s="15"/>
      <c r="AF220" s="15"/>
      <c r="AG220" s="15"/>
      <c r="AH220" s="15"/>
      <c r="AI220" s="15"/>
      <c r="AJ220" s="15"/>
      <c r="AK220" s="15"/>
      <c r="AL220" s="15"/>
    </row>
    <row r="221" spans="30:38" x14ac:dyDescent="0.25">
      <c r="AD221" s="15"/>
      <c r="AE221" s="15"/>
      <c r="AF221" s="15"/>
      <c r="AG221" s="15"/>
      <c r="AH221" s="15"/>
      <c r="AI221" s="15"/>
      <c r="AJ221" s="15"/>
      <c r="AK221" s="15"/>
      <c r="AL221" s="15"/>
    </row>
    <row r="222" spans="30:38" x14ac:dyDescent="0.25">
      <c r="AD222" s="15"/>
      <c r="AE222" s="15"/>
      <c r="AF222" s="15"/>
      <c r="AG222" s="15"/>
      <c r="AH222" s="15"/>
      <c r="AI222" s="15"/>
      <c r="AJ222" s="15"/>
      <c r="AK222" s="15"/>
      <c r="AL222" s="15"/>
    </row>
    <row r="223" spans="30:38" x14ac:dyDescent="0.25">
      <c r="AD223" s="15"/>
      <c r="AE223" s="15"/>
      <c r="AF223" s="15"/>
      <c r="AG223" s="15"/>
      <c r="AH223" s="15"/>
      <c r="AI223" s="15"/>
      <c r="AJ223" s="15"/>
      <c r="AK223" s="15"/>
      <c r="AL223" s="15"/>
    </row>
    <row r="224" spans="30:38" x14ac:dyDescent="0.25">
      <c r="AD224" s="15"/>
      <c r="AE224" s="15"/>
      <c r="AF224" s="15"/>
      <c r="AG224" s="15"/>
      <c r="AH224" s="15"/>
      <c r="AI224" s="15"/>
      <c r="AJ224" s="15"/>
      <c r="AK224" s="15"/>
      <c r="AL224" s="15"/>
    </row>
    <row r="225" spans="30:38" x14ac:dyDescent="0.25">
      <c r="AD225" s="15"/>
      <c r="AE225" s="15"/>
      <c r="AF225" s="15"/>
      <c r="AG225" s="15"/>
      <c r="AH225" s="15"/>
      <c r="AI225" s="15"/>
      <c r="AJ225" s="15"/>
      <c r="AK225" s="15"/>
      <c r="AL225" s="15"/>
    </row>
    <row r="226" spans="30:38" x14ac:dyDescent="0.25">
      <c r="AD226" s="15"/>
      <c r="AE226" s="15"/>
      <c r="AF226" s="15"/>
      <c r="AG226" s="15"/>
      <c r="AH226" s="15"/>
      <c r="AI226" s="15"/>
      <c r="AJ226" s="15"/>
      <c r="AK226" s="15"/>
      <c r="AL226" s="15"/>
    </row>
    <row r="227" spans="30:38" x14ac:dyDescent="0.25">
      <c r="AD227" s="15"/>
      <c r="AE227" s="15"/>
      <c r="AF227" s="15"/>
      <c r="AG227" s="15"/>
      <c r="AH227" s="15"/>
      <c r="AI227" s="15"/>
      <c r="AJ227" s="15"/>
      <c r="AK227" s="15"/>
      <c r="AL227" s="15"/>
    </row>
    <row r="228" spans="30:38" x14ac:dyDescent="0.25">
      <c r="AD228" s="15"/>
      <c r="AE228" s="15"/>
      <c r="AF228" s="15"/>
      <c r="AG228" s="15"/>
      <c r="AH228" s="15"/>
      <c r="AI228" s="15"/>
      <c r="AJ228" s="15"/>
      <c r="AK228" s="15"/>
      <c r="AL228" s="15"/>
    </row>
    <row r="229" spans="30:38" x14ac:dyDescent="0.25">
      <c r="AD229" s="15"/>
      <c r="AE229" s="15"/>
      <c r="AF229" s="15"/>
      <c r="AG229" s="15"/>
      <c r="AH229" s="15"/>
      <c r="AI229" s="15"/>
      <c r="AJ229" s="15"/>
      <c r="AK229" s="15"/>
      <c r="AL229" s="15"/>
    </row>
    <row r="230" spans="30:38" x14ac:dyDescent="0.25">
      <c r="AD230" s="15"/>
      <c r="AE230" s="15"/>
      <c r="AF230" s="15"/>
      <c r="AG230" s="15"/>
      <c r="AH230" s="15"/>
      <c r="AI230" s="15"/>
      <c r="AJ230" s="15"/>
      <c r="AK230" s="15"/>
      <c r="AL230" s="15"/>
    </row>
    <row r="231" spans="30:38" x14ac:dyDescent="0.25">
      <c r="AD231" s="15"/>
      <c r="AE231" s="15"/>
      <c r="AF231" s="15"/>
      <c r="AG231" s="15"/>
      <c r="AH231" s="15"/>
      <c r="AI231" s="15"/>
      <c r="AJ231" s="15"/>
      <c r="AK231" s="15"/>
      <c r="AL231" s="15"/>
    </row>
    <row r="232" spans="30:38" x14ac:dyDescent="0.25">
      <c r="AD232" s="15"/>
      <c r="AE232" s="15"/>
      <c r="AF232" s="15"/>
      <c r="AG232" s="15"/>
      <c r="AH232" s="15"/>
      <c r="AI232" s="15"/>
      <c r="AJ232" s="15"/>
      <c r="AK232" s="15"/>
      <c r="AL232" s="15"/>
    </row>
    <row r="233" spans="30:38" x14ac:dyDescent="0.25">
      <c r="AD233" s="15"/>
      <c r="AE233" s="15"/>
      <c r="AF233" s="15"/>
      <c r="AG233" s="15"/>
      <c r="AH233" s="15"/>
      <c r="AI233" s="15"/>
      <c r="AJ233" s="15"/>
      <c r="AK233" s="15"/>
      <c r="AL233" s="15"/>
    </row>
    <row r="234" spans="30:38" x14ac:dyDescent="0.25">
      <c r="AD234" s="15"/>
      <c r="AE234" s="15"/>
      <c r="AF234" s="15"/>
      <c r="AG234" s="15"/>
      <c r="AH234" s="15"/>
      <c r="AI234" s="15"/>
      <c r="AJ234" s="15"/>
      <c r="AK234" s="15"/>
      <c r="AL234" s="15"/>
    </row>
    <row r="235" spans="30:38" x14ac:dyDescent="0.25">
      <c r="AD235" s="15"/>
      <c r="AE235" s="15"/>
      <c r="AF235" s="15"/>
      <c r="AG235" s="15"/>
      <c r="AH235" s="15"/>
      <c r="AI235" s="15"/>
      <c r="AJ235" s="15"/>
      <c r="AK235" s="15"/>
      <c r="AL235" s="15"/>
    </row>
    <row r="236" spans="30:38" x14ac:dyDescent="0.25">
      <c r="AD236" s="15"/>
      <c r="AE236" s="15"/>
      <c r="AF236" s="15"/>
      <c r="AG236" s="15"/>
      <c r="AH236" s="15"/>
      <c r="AI236" s="15"/>
      <c r="AJ236" s="15"/>
      <c r="AK236" s="15"/>
      <c r="AL236" s="15"/>
    </row>
    <row r="237" spans="30:38" x14ac:dyDescent="0.25">
      <c r="AD237" s="15"/>
      <c r="AE237" s="15"/>
      <c r="AF237" s="15"/>
      <c r="AG237" s="15"/>
      <c r="AH237" s="15"/>
      <c r="AI237" s="15"/>
      <c r="AJ237" s="15"/>
      <c r="AK237" s="15"/>
      <c r="AL237" s="15"/>
    </row>
  </sheetData>
  <mergeCells count="9">
    <mergeCell ref="Q28:Z28"/>
    <mergeCell ref="AD72:AG72"/>
    <mergeCell ref="AI98:AL98"/>
    <mergeCell ref="B2:F2"/>
    <mergeCell ref="I16:O16"/>
    <mergeCell ref="J17:K17"/>
    <mergeCell ref="L17:M17"/>
    <mergeCell ref="N17:O17"/>
    <mergeCell ref="Q27:Z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H54"/>
  <sheetViews>
    <sheetView topLeftCell="X1" workbookViewId="0">
      <selection activeCell="X1" sqref="X1"/>
    </sheetView>
  </sheetViews>
  <sheetFormatPr defaultColWidth="9.109375" defaultRowHeight="13.8" x14ac:dyDescent="0.25"/>
  <cols>
    <col min="1" max="1" width="0" style="248" hidden="1" customWidth="1"/>
    <col min="2" max="5" width="9.88671875" style="248" hidden="1" customWidth="1"/>
    <col min="6" max="6" width="10.44140625" style="248" hidden="1" customWidth="1"/>
    <col min="7" max="23" width="0" style="248" hidden="1" customWidth="1"/>
    <col min="24" max="28" width="9.109375" style="248"/>
    <col min="29" max="29" width="2.6640625" style="248" customWidth="1"/>
    <col min="30" max="33" width="9.109375" style="248"/>
    <col min="34" max="34" width="2.6640625" style="248" customWidth="1"/>
    <col min="35" max="44" width="9.109375" style="248"/>
    <col min="45" max="45" width="2.6640625" style="248" customWidth="1"/>
    <col min="46" max="49" width="9.109375" style="248"/>
    <col min="50" max="50" width="2.6640625" style="248" customWidth="1"/>
    <col min="51" max="60" width="9.109375" style="248"/>
    <col min="61" max="61" width="2.6640625" style="248" customWidth="1"/>
    <col min="62" max="65" width="9.109375" style="248"/>
    <col min="66" max="66" width="2.6640625" style="248" customWidth="1"/>
    <col min="67" max="76" width="9.109375" style="248"/>
    <col min="77" max="77" width="2.6640625" style="248" customWidth="1"/>
    <col min="78" max="81" width="9.109375" style="248"/>
    <col min="82" max="82" width="2.6640625" style="248" customWidth="1"/>
    <col min="83" max="16384" width="9.109375" style="248"/>
  </cols>
  <sheetData>
    <row r="2" spans="2:86" ht="14.4" thickBot="1" x14ac:dyDescent="0.3"/>
    <row r="3" spans="2:86" ht="14.4" thickBot="1" x14ac:dyDescent="0.3">
      <c r="B3" s="248" t="s">
        <v>290</v>
      </c>
      <c r="Y3" s="249" t="s">
        <v>291</v>
      </c>
      <c r="Z3" s="250"/>
      <c r="AA3" s="250"/>
      <c r="AB3" s="250"/>
      <c r="AC3" s="250"/>
      <c r="AD3" s="251"/>
      <c r="AE3" s="252"/>
      <c r="AF3" s="252"/>
      <c r="AG3" s="252"/>
      <c r="AH3" s="252"/>
      <c r="AI3" s="252"/>
      <c r="AJ3" s="252"/>
      <c r="AK3" s="252"/>
      <c r="AL3" s="253"/>
      <c r="AO3" s="249" t="s">
        <v>292</v>
      </c>
      <c r="AP3" s="250"/>
      <c r="AQ3" s="250"/>
      <c r="AR3" s="250"/>
      <c r="AS3" s="250"/>
      <c r="AT3" s="251"/>
      <c r="AU3" s="252"/>
      <c r="AV3" s="252"/>
      <c r="AW3" s="252"/>
      <c r="AX3" s="252"/>
      <c r="AY3" s="252"/>
      <c r="AZ3" s="252"/>
      <c r="BA3" s="252"/>
      <c r="BB3" s="253"/>
      <c r="BE3" s="249" t="s">
        <v>293</v>
      </c>
      <c r="BF3" s="250"/>
      <c r="BG3" s="250"/>
      <c r="BH3" s="250"/>
      <c r="BI3" s="250"/>
      <c r="BJ3" s="251"/>
      <c r="BK3" s="252"/>
      <c r="BL3" s="252"/>
      <c r="BM3" s="252"/>
      <c r="BN3" s="252"/>
      <c r="BO3" s="252"/>
      <c r="BP3" s="252"/>
      <c r="BQ3" s="252"/>
      <c r="BR3" s="253"/>
      <c r="BU3" s="249" t="s">
        <v>294</v>
      </c>
      <c r="BV3" s="250"/>
      <c r="BW3" s="250"/>
      <c r="BX3" s="250"/>
      <c r="BY3" s="250"/>
      <c r="BZ3" s="251"/>
      <c r="CA3" s="252"/>
      <c r="CB3" s="252"/>
      <c r="CC3" s="252"/>
      <c r="CD3" s="252"/>
      <c r="CE3" s="252"/>
      <c r="CF3" s="252"/>
      <c r="CG3" s="252"/>
      <c r="CH3" s="253"/>
    </row>
    <row r="4" spans="2:86" ht="14.4" thickBot="1" x14ac:dyDescent="0.3">
      <c r="B4" s="373" t="s">
        <v>295</v>
      </c>
      <c r="C4" s="374"/>
      <c r="D4" s="375"/>
      <c r="Y4" s="79" t="s">
        <v>296</v>
      </c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5"/>
      <c r="AO4" s="79" t="s">
        <v>296</v>
      </c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5"/>
      <c r="BE4" s="79" t="s">
        <v>296</v>
      </c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5"/>
      <c r="BU4" s="79" t="s">
        <v>296</v>
      </c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5"/>
    </row>
    <row r="5" spans="2:86" ht="15.75" customHeight="1" x14ac:dyDescent="0.25">
      <c r="B5" s="256" t="s">
        <v>297</v>
      </c>
      <c r="C5" s="257" t="s">
        <v>298</v>
      </c>
      <c r="D5" s="258" t="s">
        <v>299</v>
      </c>
      <c r="Y5" s="79" t="s">
        <v>300</v>
      </c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5"/>
      <c r="AO5" s="79" t="s">
        <v>301</v>
      </c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5"/>
      <c r="BE5" s="79" t="s">
        <v>300</v>
      </c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5"/>
      <c r="BU5" s="79" t="s">
        <v>301</v>
      </c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5"/>
    </row>
    <row r="6" spans="2:86" ht="27.6" x14ac:dyDescent="0.25">
      <c r="B6" s="259">
        <v>1</v>
      </c>
      <c r="C6" s="260">
        <v>3</v>
      </c>
      <c r="D6" s="261">
        <v>2</v>
      </c>
      <c r="Y6" s="256" t="s">
        <v>302</v>
      </c>
      <c r="Z6" s="257" t="s">
        <v>303</v>
      </c>
      <c r="AA6" s="257" t="s">
        <v>304</v>
      </c>
      <c r="AB6" s="257" t="s">
        <v>305</v>
      </c>
      <c r="AC6" s="257"/>
      <c r="AD6" s="257" t="s">
        <v>302</v>
      </c>
      <c r="AE6" s="257" t="s">
        <v>303</v>
      </c>
      <c r="AF6" s="257" t="s">
        <v>304</v>
      </c>
      <c r="AG6" s="257" t="s">
        <v>305</v>
      </c>
      <c r="AH6" s="257"/>
      <c r="AI6" s="257" t="s">
        <v>302</v>
      </c>
      <c r="AJ6" s="257" t="s">
        <v>303</v>
      </c>
      <c r="AK6" s="257" t="s">
        <v>304</v>
      </c>
      <c r="AL6" s="258" t="s">
        <v>305</v>
      </c>
      <c r="AO6" s="256" t="s">
        <v>302</v>
      </c>
      <c r="AP6" s="257" t="s">
        <v>303</v>
      </c>
      <c r="AQ6" s="257" t="s">
        <v>304</v>
      </c>
      <c r="AR6" s="257" t="s">
        <v>305</v>
      </c>
      <c r="AS6" s="257"/>
      <c r="AT6" s="257" t="s">
        <v>302</v>
      </c>
      <c r="AU6" s="257" t="s">
        <v>303</v>
      </c>
      <c r="AV6" s="257" t="s">
        <v>304</v>
      </c>
      <c r="AW6" s="257" t="s">
        <v>305</v>
      </c>
      <c r="AX6" s="257"/>
      <c r="AY6" s="257" t="s">
        <v>302</v>
      </c>
      <c r="AZ6" s="257" t="s">
        <v>303</v>
      </c>
      <c r="BA6" s="257" t="s">
        <v>304</v>
      </c>
      <c r="BB6" s="258" t="s">
        <v>305</v>
      </c>
      <c r="BE6" s="256" t="s">
        <v>302</v>
      </c>
      <c r="BF6" s="257" t="s">
        <v>303</v>
      </c>
      <c r="BG6" s="257" t="s">
        <v>304</v>
      </c>
      <c r="BH6" s="257" t="s">
        <v>305</v>
      </c>
      <c r="BI6" s="257"/>
      <c r="BJ6" s="257" t="s">
        <v>302</v>
      </c>
      <c r="BK6" s="257" t="s">
        <v>303</v>
      </c>
      <c r="BL6" s="257" t="s">
        <v>304</v>
      </c>
      <c r="BM6" s="257" t="s">
        <v>305</v>
      </c>
      <c r="BN6" s="257"/>
      <c r="BO6" s="257" t="s">
        <v>302</v>
      </c>
      <c r="BP6" s="257" t="s">
        <v>303</v>
      </c>
      <c r="BQ6" s="257" t="s">
        <v>304</v>
      </c>
      <c r="BR6" s="258" t="s">
        <v>305</v>
      </c>
      <c r="BU6" s="256" t="s">
        <v>302</v>
      </c>
      <c r="BV6" s="257" t="s">
        <v>303</v>
      </c>
      <c r="BW6" s="257" t="s">
        <v>304</v>
      </c>
      <c r="BX6" s="257" t="s">
        <v>305</v>
      </c>
      <c r="BY6" s="257"/>
      <c r="BZ6" s="257" t="s">
        <v>302</v>
      </c>
      <c r="CA6" s="257" t="s">
        <v>303</v>
      </c>
      <c r="CB6" s="257" t="s">
        <v>304</v>
      </c>
      <c r="CC6" s="257" t="s">
        <v>305</v>
      </c>
      <c r="CD6" s="257"/>
      <c r="CE6" s="257" t="s">
        <v>302</v>
      </c>
      <c r="CF6" s="257" t="s">
        <v>303</v>
      </c>
      <c r="CG6" s="257" t="s">
        <v>304</v>
      </c>
      <c r="CH6" s="258" t="s">
        <v>305</v>
      </c>
    </row>
    <row r="7" spans="2:86" x14ac:dyDescent="0.25">
      <c r="B7" s="259">
        <v>2</v>
      </c>
      <c r="C7" s="260">
        <v>6</v>
      </c>
      <c r="D7" s="261">
        <v>5</v>
      </c>
      <c r="Y7" s="79">
        <v>27</v>
      </c>
      <c r="Z7" s="254">
        <v>4</v>
      </c>
      <c r="AA7" s="262">
        <v>24.7</v>
      </c>
      <c r="AB7" s="262">
        <v>27.9</v>
      </c>
      <c r="AC7" s="254"/>
      <c r="AD7" s="254">
        <v>35</v>
      </c>
      <c r="AE7" s="254">
        <v>4</v>
      </c>
      <c r="AF7" s="262">
        <v>34.22</v>
      </c>
      <c r="AG7" s="262">
        <v>37.74</v>
      </c>
      <c r="AH7" s="254"/>
      <c r="AI7" s="254">
        <v>43</v>
      </c>
      <c r="AJ7" s="254">
        <v>4</v>
      </c>
      <c r="AK7" s="262">
        <v>40.68</v>
      </c>
      <c r="AL7" s="263">
        <v>42.480000000000004</v>
      </c>
      <c r="AO7" s="79">
        <v>27</v>
      </c>
      <c r="AP7" s="254">
        <v>7</v>
      </c>
      <c r="AQ7" s="262">
        <v>40.799999999999997</v>
      </c>
      <c r="AR7" s="262">
        <v>45.3</v>
      </c>
      <c r="AS7" s="254"/>
      <c r="AT7" s="254">
        <v>35</v>
      </c>
      <c r="AU7" s="254">
        <v>7</v>
      </c>
      <c r="AV7" s="262">
        <v>52.24</v>
      </c>
      <c r="AW7" s="262">
        <v>56.5</v>
      </c>
      <c r="AX7" s="254"/>
      <c r="AY7" s="254">
        <v>43</v>
      </c>
      <c r="AZ7" s="254">
        <v>7</v>
      </c>
      <c r="BA7" s="262">
        <v>57.74</v>
      </c>
      <c r="BB7" s="263">
        <v>60.019999999999996</v>
      </c>
      <c r="BE7" s="79">
        <v>27</v>
      </c>
      <c r="BF7" s="254">
        <v>4</v>
      </c>
      <c r="BG7" s="262">
        <v>44.4</v>
      </c>
      <c r="BH7" s="262">
        <v>47.2</v>
      </c>
      <c r="BI7" s="254"/>
      <c r="BJ7" s="254">
        <v>35</v>
      </c>
      <c r="BK7" s="254">
        <v>4</v>
      </c>
      <c r="BL7" s="262">
        <v>52.8</v>
      </c>
      <c r="BM7" s="262">
        <v>55.52</v>
      </c>
      <c r="BN7" s="254"/>
      <c r="BO7" s="254">
        <v>43</v>
      </c>
      <c r="BP7" s="254">
        <v>4</v>
      </c>
      <c r="BQ7" s="262">
        <v>58.5</v>
      </c>
      <c r="BR7" s="263">
        <v>60.54</v>
      </c>
      <c r="BU7" s="79">
        <v>27</v>
      </c>
      <c r="BV7" s="254">
        <v>7</v>
      </c>
      <c r="BW7" s="262">
        <v>67.8</v>
      </c>
      <c r="BX7" s="262">
        <v>74.400000000000006</v>
      </c>
      <c r="BY7" s="254"/>
      <c r="BZ7" s="254">
        <v>35</v>
      </c>
      <c r="CA7" s="254">
        <v>7</v>
      </c>
      <c r="CB7" s="262">
        <v>76.44</v>
      </c>
      <c r="CC7" s="262">
        <v>82.48</v>
      </c>
      <c r="CD7" s="254"/>
      <c r="CE7" s="254">
        <v>43</v>
      </c>
      <c r="CF7" s="254">
        <v>7</v>
      </c>
      <c r="CG7" s="262">
        <v>78.36</v>
      </c>
      <c r="CH7" s="263">
        <v>82.7</v>
      </c>
    </row>
    <row r="8" spans="2:86" ht="14.4" thickBot="1" x14ac:dyDescent="0.3">
      <c r="B8" s="264">
        <v>3</v>
      </c>
      <c r="C8" s="265">
        <v>12</v>
      </c>
      <c r="D8" s="266" t="s">
        <v>306</v>
      </c>
      <c r="Y8" s="79">
        <v>27</v>
      </c>
      <c r="Z8" s="254">
        <v>9</v>
      </c>
      <c r="AA8" s="262">
        <v>42.2</v>
      </c>
      <c r="AB8" s="262">
        <v>46.4</v>
      </c>
      <c r="AC8" s="254"/>
      <c r="AD8" s="254">
        <v>35</v>
      </c>
      <c r="AE8" s="254">
        <v>9</v>
      </c>
      <c r="AF8" s="262">
        <v>53.96</v>
      </c>
      <c r="AG8" s="262">
        <v>58</v>
      </c>
      <c r="AH8" s="254"/>
      <c r="AI8" s="254">
        <v>43</v>
      </c>
      <c r="AJ8" s="254">
        <v>9</v>
      </c>
      <c r="AK8" s="262">
        <v>59.660000000000004</v>
      </c>
      <c r="AL8" s="263">
        <v>61.74</v>
      </c>
      <c r="AO8" s="79">
        <v>27</v>
      </c>
      <c r="AP8" s="254">
        <v>9</v>
      </c>
      <c r="AQ8" s="262">
        <v>45.8</v>
      </c>
      <c r="AR8" s="262">
        <v>50.2</v>
      </c>
      <c r="AS8" s="254"/>
      <c r="AT8" s="254">
        <v>35</v>
      </c>
      <c r="AU8" s="254">
        <v>9</v>
      </c>
      <c r="AV8" s="262">
        <v>57.4</v>
      </c>
      <c r="AW8" s="262">
        <v>61.800000000000004</v>
      </c>
      <c r="AX8" s="254"/>
      <c r="AY8" s="254">
        <v>43</v>
      </c>
      <c r="AZ8" s="254">
        <v>9</v>
      </c>
      <c r="BA8" s="262">
        <v>62.459999999999994</v>
      </c>
      <c r="BB8" s="263">
        <v>65</v>
      </c>
      <c r="BE8" s="79">
        <v>27</v>
      </c>
      <c r="BF8" s="254">
        <v>9</v>
      </c>
      <c r="BG8" s="262">
        <v>68.7</v>
      </c>
      <c r="BH8" s="262">
        <v>76</v>
      </c>
      <c r="BI8" s="254"/>
      <c r="BJ8" s="254">
        <v>35</v>
      </c>
      <c r="BK8" s="254">
        <v>9</v>
      </c>
      <c r="BL8" s="262">
        <v>76.22</v>
      </c>
      <c r="BM8" s="262">
        <v>82.72</v>
      </c>
      <c r="BN8" s="254"/>
      <c r="BO8" s="254">
        <v>43</v>
      </c>
      <c r="BP8" s="254">
        <v>9</v>
      </c>
      <c r="BQ8" s="262">
        <v>78.52</v>
      </c>
      <c r="BR8" s="263">
        <v>83.32</v>
      </c>
      <c r="BU8" s="79">
        <v>27</v>
      </c>
      <c r="BV8" s="254">
        <v>9</v>
      </c>
      <c r="BW8" s="262">
        <v>74.400000000000006</v>
      </c>
      <c r="BX8" s="262">
        <v>82.9</v>
      </c>
      <c r="BY8" s="254"/>
      <c r="BZ8" s="254">
        <v>35</v>
      </c>
      <c r="CA8" s="254">
        <v>9</v>
      </c>
      <c r="CB8" s="262">
        <v>82.16</v>
      </c>
      <c r="CC8" s="262">
        <v>89.62</v>
      </c>
      <c r="CD8" s="254"/>
      <c r="CE8" s="254">
        <v>43</v>
      </c>
      <c r="CF8" s="254">
        <v>9</v>
      </c>
      <c r="CG8" s="262">
        <v>82.78</v>
      </c>
      <c r="CH8" s="263">
        <v>88.179999999999993</v>
      </c>
    </row>
    <row r="9" spans="2:86" x14ac:dyDescent="0.25">
      <c r="Y9" s="79">
        <v>27</v>
      </c>
      <c r="Z9" s="254">
        <v>18</v>
      </c>
      <c r="AA9" s="262">
        <v>60.6</v>
      </c>
      <c r="AB9" s="262">
        <v>64.900000000000006</v>
      </c>
      <c r="AC9" s="254"/>
      <c r="AD9" s="254">
        <v>35</v>
      </c>
      <c r="AE9" s="254">
        <v>18</v>
      </c>
      <c r="AF9" s="262">
        <v>71.399999999999991</v>
      </c>
      <c r="AG9" s="262">
        <v>77.06</v>
      </c>
      <c r="AH9" s="254"/>
      <c r="AI9" s="254">
        <v>43</v>
      </c>
      <c r="AJ9" s="254">
        <v>18</v>
      </c>
      <c r="AK9" s="262">
        <v>74.16</v>
      </c>
      <c r="AL9" s="263">
        <v>78.539999999999992</v>
      </c>
      <c r="AO9" s="79">
        <v>27</v>
      </c>
      <c r="AP9" s="254">
        <v>18</v>
      </c>
      <c r="AQ9" s="262">
        <v>62.3</v>
      </c>
      <c r="AR9" s="262">
        <v>66.8</v>
      </c>
      <c r="AS9" s="254"/>
      <c r="AT9" s="254">
        <v>35</v>
      </c>
      <c r="AU9" s="254">
        <v>18</v>
      </c>
      <c r="AV9" s="262">
        <v>72.94</v>
      </c>
      <c r="AW9" s="262">
        <v>78.72</v>
      </c>
      <c r="AX9" s="254"/>
      <c r="AY9" s="254">
        <v>43</v>
      </c>
      <c r="AZ9" s="254">
        <v>18</v>
      </c>
      <c r="BA9" s="262">
        <v>75.3</v>
      </c>
      <c r="BB9" s="263">
        <v>79.839999999999989</v>
      </c>
      <c r="BE9" s="79">
        <v>27</v>
      </c>
      <c r="BF9" s="254">
        <v>18</v>
      </c>
      <c r="BG9" s="262">
        <v>95</v>
      </c>
      <c r="BH9" s="262">
        <v>110.8</v>
      </c>
      <c r="BI9" s="254"/>
      <c r="BJ9" s="254">
        <v>35</v>
      </c>
      <c r="BK9" s="254">
        <v>18</v>
      </c>
      <c r="BL9" s="262">
        <v>98.28</v>
      </c>
      <c r="BM9" s="262">
        <v>111.12</v>
      </c>
      <c r="BN9" s="254"/>
      <c r="BO9" s="254">
        <v>43</v>
      </c>
      <c r="BP9" s="254">
        <v>18</v>
      </c>
      <c r="BQ9" s="262">
        <v>94.36</v>
      </c>
      <c r="BR9" s="263">
        <v>103.4</v>
      </c>
      <c r="BU9" s="79">
        <v>27</v>
      </c>
      <c r="BV9" s="254">
        <v>18</v>
      </c>
      <c r="BW9" s="262">
        <v>96.9</v>
      </c>
      <c r="BX9" s="262">
        <v>113.1</v>
      </c>
      <c r="BY9" s="254"/>
      <c r="BZ9" s="254">
        <v>35</v>
      </c>
      <c r="CA9" s="254">
        <v>18</v>
      </c>
      <c r="CB9" s="262">
        <v>100.02</v>
      </c>
      <c r="CC9" s="262">
        <v>113.18</v>
      </c>
      <c r="CD9" s="254"/>
      <c r="CE9" s="254">
        <v>43</v>
      </c>
      <c r="CF9" s="254">
        <v>18</v>
      </c>
      <c r="CG9" s="262">
        <v>95.58</v>
      </c>
      <c r="CH9" s="263">
        <v>104.8</v>
      </c>
    </row>
    <row r="10" spans="2:86" x14ac:dyDescent="0.25">
      <c r="B10" s="248" t="s">
        <v>307</v>
      </c>
      <c r="Y10" s="79">
        <v>27</v>
      </c>
      <c r="Z10" s="254">
        <v>27</v>
      </c>
      <c r="AA10" s="262">
        <v>70.099999999999994</v>
      </c>
      <c r="AB10" s="262">
        <v>74.5</v>
      </c>
      <c r="AC10" s="254"/>
      <c r="AD10" s="254">
        <v>35</v>
      </c>
      <c r="AE10" s="254">
        <v>27</v>
      </c>
      <c r="AF10" s="262">
        <v>79.62</v>
      </c>
      <c r="AG10" s="262">
        <v>86.02000000000001</v>
      </c>
      <c r="AH10" s="254"/>
      <c r="AI10" s="254">
        <v>43</v>
      </c>
      <c r="AJ10" s="254">
        <v>27</v>
      </c>
      <c r="AK10" s="262">
        <v>80.02000000000001</v>
      </c>
      <c r="AL10" s="263">
        <v>85.240000000000009</v>
      </c>
      <c r="AO10" s="79">
        <v>27</v>
      </c>
      <c r="AP10" s="254">
        <v>27</v>
      </c>
      <c r="AQ10" s="262">
        <v>74.599999999999994</v>
      </c>
      <c r="AR10" s="262">
        <v>79.2</v>
      </c>
      <c r="AS10" s="254"/>
      <c r="AT10" s="254">
        <v>35</v>
      </c>
      <c r="AU10" s="254">
        <v>27</v>
      </c>
      <c r="AV10" s="262">
        <v>83.399999999999991</v>
      </c>
      <c r="AW10" s="262">
        <v>90.160000000000011</v>
      </c>
      <c r="AX10" s="254"/>
      <c r="AY10" s="254">
        <v>43</v>
      </c>
      <c r="AZ10" s="254">
        <v>27</v>
      </c>
      <c r="BA10" s="262">
        <v>82.539999999999992</v>
      </c>
      <c r="BB10" s="263">
        <v>88.100000000000009</v>
      </c>
      <c r="BE10" s="79">
        <v>27</v>
      </c>
      <c r="BF10" s="254">
        <v>27</v>
      </c>
      <c r="BG10" s="262">
        <v>108.3</v>
      </c>
      <c r="BH10" s="262">
        <v>127.5</v>
      </c>
      <c r="BI10" s="254"/>
      <c r="BJ10" s="254">
        <v>35</v>
      </c>
      <c r="BK10" s="254">
        <v>27</v>
      </c>
      <c r="BL10" s="262">
        <v>109.33999999999999</v>
      </c>
      <c r="BM10" s="262">
        <v>124.62</v>
      </c>
      <c r="BN10" s="254"/>
      <c r="BO10" s="254">
        <v>43</v>
      </c>
      <c r="BP10" s="254">
        <v>27</v>
      </c>
      <c r="BQ10" s="262">
        <v>101.25999999999999</v>
      </c>
      <c r="BR10" s="263">
        <v>111.72</v>
      </c>
      <c r="BU10" s="79">
        <v>27</v>
      </c>
      <c r="BV10" s="254">
        <v>27</v>
      </c>
      <c r="BW10" s="262">
        <v>111.6</v>
      </c>
      <c r="BX10" s="262">
        <v>130.9</v>
      </c>
      <c r="BY10" s="254"/>
      <c r="BZ10" s="254">
        <v>35</v>
      </c>
      <c r="CA10" s="254">
        <v>27</v>
      </c>
      <c r="CB10" s="262">
        <v>111.75999999999999</v>
      </c>
      <c r="CC10" s="262">
        <v>126.98</v>
      </c>
      <c r="CD10" s="254"/>
      <c r="CE10" s="254">
        <v>43</v>
      </c>
      <c r="CF10" s="254">
        <v>27</v>
      </c>
      <c r="CG10" s="262">
        <v>102.5</v>
      </c>
      <c r="CH10" s="263">
        <v>112.8</v>
      </c>
    </row>
    <row r="11" spans="2:86" ht="14.4" thickBot="1" x14ac:dyDescent="0.3">
      <c r="Y11" s="79">
        <v>27</v>
      </c>
      <c r="Z11" s="254">
        <v>48</v>
      </c>
      <c r="AA11" s="262">
        <v>100.6</v>
      </c>
      <c r="AB11" s="262">
        <v>105.2</v>
      </c>
      <c r="AC11" s="254"/>
      <c r="AD11" s="254">
        <v>35</v>
      </c>
      <c r="AE11" s="254">
        <v>48</v>
      </c>
      <c r="AF11" s="262">
        <v>103.08</v>
      </c>
      <c r="AG11" s="262">
        <v>111.04</v>
      </c>
      <c r="AH11" s="254"/>
      <c r="AI11" s="254">
        <v>43</v>
      </c>
      <c r="AJ11" s="254">
        <v>48</v>
      </c>
      <c r="AK11" s="262">
        <v>94.04</v>
      </c>
      <c r="AL11" s="263">
        <v>100.74000000000001</v>
      </c>
      <c r="AO11" s="79">
        <v>27</v>
      </c>
      <c r="AP11" s="254">
        <v>48</v>
      </c>
      <c r="AQ11" s="262">
        <v>100.6</v>
      </c>
      <c r="AR11" s="262">
        <v>105.2</v>
      </c>
      <c r="AS11" s="254"/>
      <c r="AT11" s="254">
        <v>35</v>
      </c>
      <c r="AU11" s="254">
        <v>48</v>
      </c>
      <c r="AV11" s="262">
        <v>103.08</v>
      </c>
      <c r="AW11" s="262">
        <v>111.04</v>
      </c>
      <c r="AX11" s="254"/>
      <c r="AY11" s="254">
        <v>43</v>
      </c>
      <c r="AZ11" s="254">
        <v>48</v>
      </c>
      <c r="BA11" s="262">
        <v>94.04</v>
      </c>
      <c r="BB11" s="263">
        <v>100.74000000000001</v>
      </c>
      <c r="BE11" s="79">
        <v>27</v>
      </c>
      <c r="BF11" s="254">
        <v>48</v>
      </c>
      <c r="BG11" s="262">
        <v>127.5</v>
      </c>
      <c r="BH11" s="262">
        <v>146.4</v>
      </c>
      <c r="BI11" s="254"/>
      <c r="BJ11" s="254">
        <v>35</v>
      </c>
      <c r="BK11" s="254">
        <v>48</v>
      </c>
      <c r="BL11" s="262">
        <v>121.34</v>
      </c>
      <c r="BM11" s="262">
        <v>136</v>
      </c>
      <c r="BN11" s="254"/>
      <c r="BO11" s="254">
        <v>43</v>
      </c>
      <c r="BP11" s="254">
        <v>48</v>
      </c>
      <c r="BQ11" s="262">
        <v>105.34</v>
      </c>
      <c r="BR11" s="263">
        <v>114.92</v>
      </c>
      <c r="BU11" s="79">
        <v>27</v>
      </c>
      <c r="BV11" s="254">
        <v>48</v>
      </c>
      <c r="BW11" s="262">
        <v>127.5</v>
      </c>
      <c r="BX11" s="262">
        <v>146.4</v>
      </c>
      <c r="BY11" s="254"/>
      <c r="BZ11" s="254">
        <v>35</v>
      </c>
      <c r="CA11" s="254">
        <v>48</v>
      </c>
      <c r="CB11" s="262">
        <v>121.34</v>
      </c>
      <c r="CC11" s="262">
        <v>136</v>
      </c>
      <c r="CD11" s="254"/>
      <c r="CE11" s="254">
        <v>43</v>
      </c>
      <c r="CF11" s="254">
        <v>48</v>
      </c>
      <c r="CG11" s="262">
        <v>105.34</v>
      </c>
      <c r="CH11" s="263">
        <v>114.92</v>
      </c>
    </row>
    <row r="12" spans="2:86" x14ac:dyDescent="0.25">
      <c r="J12" s="267" t="s">
        <v>308</v>
      </c>
      <c r="K12" s="268"/>
      <c r="L12" s="268"/>
      <c r="M12" s="268"/>
      <c r="N12" s="268"/>
      <c r="O12" s="269"/>
      <c r="Y12" s="79">
        <v>27</v>
      </c>
      <c r="Z12" s="254">
        <v>60</v>
      </c>
      <c r="AA12" s="262">
        <v>106.1</v>
      </c>
      <c r="AB12" s="262">
        <v>110.2</v>
      </c>
      <c r="AC12" s="254"/>
      <c r="AD12" s="254">
        <v>35</v>
      </c>
      <c r="AE12" s="254">
        <v>60</v>
      </c>
      <c r="AF12" s="262">
        <v>106.25999999999999</v>
      </c>
      <c r="AG12" s="262">
        <v>114.04</v>
      </c>
      <c r="AH12" s="254"/>
      <c r="AI12" s="254">
        <v>43</v>
      </c>
      <c r="AJ12" s="254">
        <v>60</v>
      </c>
      <c r="AK12" s="262">
        <v>94.24</v>
      </c>
      <c r="AL12" s="263">
        <v>100.78</v>
      </c>
      <c r="AO12" s="79">
        <v>27</v>
      </c>
      <c r="AP12" s="254">
        <v>60</v>
      </c>
      <c r="AQ12" s="262">
        <v>106.1</v>
      </c>
      <c r="AR12" s="262">
        <v>110.2</v>
      </c>
      <c r="AS12" s="254"/>
      <c r="AT12" s="254">
        <v>35</v>
      </c>
      <c r="AU12" s="254">
        <v>60</v>
      </c>
      <c r="AV12" s="262">
        <v>106.25999999999999</v>
      </c>
      <c r="AW12" s="262">
        <v>114.04</v>
      </c>
      <c r="AX12" s="254"/>
      <c r="AY12" s="254">
        <v>43</v>
      </c>
      <c r="AZ12" s="254">
        <v>60</v>
      </c>
      <c r="BA12" s="262">
        <v>94.24</v>
      </c>
      <c r="BB12" s="263">
        <v>100.78</v>
      </c>
      <c r="BE12" s="79">
        <v>27</v>
      </c>
      <c r="BF12" s="254">
        <v>60</v>
      </c>
      <c r="BG12" s="262">
        <v>133.69999999999999</v>
      </c>
      <c r="BH12" s="262">
        <v>151.1</v>
      </c>
      <c r="BI12" s="254"/>
      <c r="BJ12" s="254">
        <v>35</v>
      </c>
      <c r="BK12" s="254">
        <v>60</v>
      </c>
      <c r="BL12" s="262">
        <v>123.53999999999999</v>
      </c>
      <c r="BM12" s="262">
        <v>137.1</v>
      </c>
      <c r="BN12" s="254"/>
      <c r="BO12" s="254">
        <v>43</v>
      </c>
      <c r="BP12" s="254">
        <v>60</v>
      </c>
      <c r="BQ12" s="262">
        <v>103.96</v>
      </c>
      <c r="BR12" s="263">
        <v>112.72</v>
      </c>
      <c r="BU12" s="79">
        <v>27</v>
      </c>
      <c r="BV12" s="254">
        <v>60</v>
      </c>
      <c r="BW12" s="262">
        <v>133.69999999999999</v>
      </c>
      <c r="BX12" s="262">
        <v>151.1</v>
      </c>
      <c r="BY12" s="254"/>
      <c r="BZ12" s="254">
        <v>35</v>
      </c>
      <c r="CA12" s="254">
        <v>60</v>
      </c>
      <c r="CB12" s="262">
        <v>123.53999999999999</v>
      </c>
      <c r="CC12" s="262">
        <v>137.1</v>
      </c>
      <c r="CD12" s="254"/>
      <c r="CE12" s="254">
        <v>43</v>
      </c>
      <c r="CF12" s="254">
        <v>60</v>
      </c>
      <c r="CG12" s="262">
        <v>103.96</v>
      </c>
      <c r="CH12" s="263">
        <v>112.72</v>
      </c>
    </row>
    <row r="13" spans="2:86" ht="15.75" customHeight="1" x14ac:dyDescent="0.25">
      <c r="J13" s="270" t="s">
        <v>309</v>
      </c>
      <c r="K13" s="271" t="s">
        <v>310</v>
      </c>
      <c r="L13" s="272" t="s">
        <v>311</v>
      </c>
      <c r="M13" s="272" t="s">
        <v>312</v>
      </c>
      <c r="N13" s="272" t="s">
        <v>313</v>
      </c>
      <c r="O13" s="273" t="s">
        <v>314</v>
      </c>
      <c r="R13" s="248" t="s">
        <v>315</v>
      </c>
      <c r="S13" s="248" t="s">
        <v>316</v>
      </c>
      <c r="T13" s="248" t="s">
        <v>317</v>
      </c>
      <c r="Y13" s="79">
        <v>28</v>
      </c>
      <c r="Z13" s="254">
        <v>4</v>
      </c>
      <c r="AA13" s="262">
        <v>25.89</v>
      </c>
      <c r="AB13" s="262">
        <v>29.13</v>
      </c>
      <c r="AC13" s="254"/>
      <c r="AD13" s="254">
        <v>36</v>
      </c>
      <c r="AE13" s="254">
        <v>4</v>
      </c>
      <c r="AF13" s="262">
        <v>35.410000000000004</v>
      </c>
      <c r="AG13" s="262">
        <v>38.97</v>
      </c>
      <c r="AH13" s="254"/>
      <c r="AI13" s="254">
        <v>44</v>
      </c>
      <c r="AJ13" s="254">
        <v>4</v>
      </c>
      <c r="AK13" s="262">
        <v>41.36</v>
      </c>
      <c r="AL13" s="263">
        <v>42.86</v>
      </c>
      <c r="AO13" s="79">
        <v>28</v>
      </c>
      <c r="AP13" s="254">
        <v>7</v>
      </c>
      <c r="AQ13" s="262">
        <v>42.23</v>
      </c>
      <c r="AR13" s="262">
        <v>46.699999999999996</v>
      </c>
      <c r="AS13" s="254"/>
      <c r="AT13" s="254">
        <v>36</v>
      </c>
      <c r="AU13" s="254">
        <v>7</v>
      </c>
      <c r="AV13" s="262">
        <v>53.67</v>
      </c>
      <c r="AW13" s="262">
        <v>57.9</v>
      </c>
      <c r="AX13" s="254"/>
      <c r="AY13" s="254">
        <v>44</v>
      </c>
      <c r="AZ13" s="254">
        <v>7</v>
      </c>
      <c r="BA13" s="262">
        <v>58.18</v>
      </c>
      <c r="BB13" s="263">
        <v>60.14</v>
      </c>
      <c r="BE13" s="79">
        <v>28</v>
      </c>
      <c r="BF13" s="254">
        <v>4</v>
      </c>
      <c r="BG13" s="262">
        <v>45.449999999999996</v>
      </c>
      <c r="BH13" s="262">
        <v>48.24</v>
      </c>
      <c r="BI13" s="254"/>
      <c r="BJ13" s="254">
        <v>36</v>
      </c>
      <c r="BK13" s="254">
        <v>4</v>
      </c>
      <c r="BL13" s="262">
        <v>53.849999999999994</v>
      </c>
      <c r="BM13" s="262">
        <v>56.56</v>
      </c>
      <c r="BN13" s="254"/>
      <c r="BO13" s="254">
        <v>44</v>
      </c>
      <c r="BP13" s="254">
        <v>4</v>
      </c>
      <c r="BQ13" s="262">
        <v>59.1</v>
      </c>
      <c r="BR13" s="263">
        <v>61.03</v>
      </c>
      <c r="BU13" s="79">
        <v>28</v>
      </c>
      <c r="BV13" s="254">
        <v>7</v>
      </c>
      <c r="BW13" s="262">
        <v>68.88</v>
      </c>
      <c r="BX13" s="262">
        <v>75.410000000000011</v>
      </c>
      <c r="BY13" s="254"/>
      <c r="BZ13" s="254">
        <v>36</v>
      </c>
      <c r="CA13" s="254">
        <v>7</v>
      </c>
      <c r="CB13" s="262">
        <v>77.52</v>
      </c>
      <c r="CC13" s="262">
        <v>83.49</v>
      </c>
      <c r="CD13" s="254"/>
      <c r="CE13" s="254">
        <v>44</v>
      </c>
      <c r="CF13" s="254">
        <v>7</v>
      </c>
      <c r="CG13" s="262">
        <v>78.319999999999993</v>
      </c>
      <c r="CH13" s="263">
        <v>82.4</v>
      </c>
    </row>
    <row r="14" spans="2:86" x14ac:dyDescent="0.25">
      <c r="J14" s="79">
        <v>0</v>
      </c>
      <c r="K14" s="274">
        <v>1000</v>
      </c>
      <c r="L14" s="275">
        <v>1000</v>
      </c>
      <c r="M14" s="275">
        <v>1000</v>
      </c>
      <c r="N14" s="275">
        <v>1000</v>
      </c>
      <c r="O14" s="276">
        <v>1000</v>
      </c>
      <c r="Q14" s="248">
        <v>4</v>
      </c>
      <c r="R14" s="248">
        <v>865</v>
      </c>
      <c r="S14" s="248">
        <v>887</v>
      </c>
      <c r="T14" s="248">
        <v>904</v>
      </c>
      <c r="U14" s="248">
        <f>+S14-R14</f>
        <v>22</v>
      </c>
      <c r="V14" s="248">
        <f>+T14-S14</f>
        <v>17</v>
      </c>
      <c r="Y14" s="79">
        <v>28</v>
      </c>
      <c r="Z14" s="254">
        <v>9</v>
      </c>
      <c r="AA14" s="262">
        <v>43.67</v>
      </c>
      <c r="AB14" s="262">
        <v>47.85</v>
      </c>
      <c r="AC14" s="254"/>
      <c r="AD14" s="254">
        <v>36</v>
      </c>
      <c r="AE14" s="254">
        <v>9</v>
      </c>
      <c r="AF14" s="262">
        <v>55.43</v>
      </c>
      <c r="AG14" s="262">
        <v>59.45</v>
      </c>
      <c r="AH14" s="254"/>
      <c r="AI14" s="254">
        <v>44</v>
      </c>
      <c r="AJ14" s="254">
        <v>9</v>
      </c>
      <c r="AK14" s="262">
        <v>60.12</v>
      </c>
      <c r="AL14" s="263">
        <v>61.879999999999995</v>
      </c>
      <c r="AO14" s="79">
        <v>28</v>
      </c>
      <c r="AP14" s="254">
        <v>9</v>
      </c>
      <c r="AQ14" s="262">
        <v>47.25</v>
      </c>
      <c r="AR14" s="262">
        <v>51.650000000000006</v>
      </c>
      <c r="AS14" s="254"/>
      <c r="AT14" s="254">
        <v>36</v>
      </c>
      <c r="AU14" s="254">
        <v>9</v>
      </c>
      <c r="AV14" s="262">
        <v>58.849999999999994</v>
      </c>
      <c r="AW14" s="262">
        <v>63.25</v>
      </c>
      <c r="AX14" s="254"/>
      <c r="AY14" s="254">
        <v>44</v>
      </c>
      <c r="AZ14" s="254">
        <v>9</v>
      </c>
      <c r="BA14" s="262">
        <v>62.82</v>
      </c>
      <c r="BB14" s="263">
        <v>65.05</v>
      </c>
      <c r="BE14" s="79">
        <v>28</v>
      </c>
      <c r="BF14" s="254">
        <v>9</v>
      </c>
      <c r="BG14" s="262">
        <v>69.64</v>
      </c>
      <c r="BH14" s="262">
        <v>76.84</v>
      </c>
      <c r="BI14" s="254"/>
      <c r="BJ14" s="254">
        <v>36</v>
      </c>
      <c r="BK14" s="254">
        <v>9</v>
      </c>
      <c r="BL14" s="262">
        <v>77.16</v>
      </c>
      <c r="BM14" s="262">
        <v>83.56</v>
      </c>
      <c r="BN14" s="254"/>
      <c r="BO14" s="254">
        <v>44</v>
      </c>
      <c r="BP14" s="254">
        <v>9</v>
      </c>
      <c r="BQ14" s="262">
        <v>78.59</v>
      </c>
      <c r="BR14" s="263">
        <v>83.14</v>
      </c>
      <c r="BU14" s="79">
        <v>28</v>
      </c>
      <c r="BV14" s="254">
        <v>9</v>
      </c>
      <c r="BW14" s="262">
        <v>75.37</v>
      </c>
      <c r="BX14" s="262">
        <v>83.740000000000009</v>
      </c>
      <c r="BY14" s="254"/>
      <c r="BZ14" s="254">
        <v>36</v>
      </c>
      <c r="CA14" s="254">
        <v>9</v>
      </c>
      <c r="CB14" s="262">
        <v>83.13</v>
      </c>
      <c r="CC14" s="262">
        <v>90.46</v>
      </c>
      <c r="CD14" s="254"/>
      <c r="CE14" s="254">
        <v>44</v>
      </c>
      <c r="CF14" s="254">
        <v>9</v>
      </c>
      <c r="CG14" s="262">
        <v>82.56</v>
      </c>
      <c r="CH14" s="263">
        <v>87.66</v>
      </c>
    </row>
    <row r="15" spans="2:86" x14ac:dyDescent="0.25">
      <c r="G15" s="248">
        <f t="shared" ref="G15:I29" si="0">+M15/M14</f>
        <v>0.81299999999999994</v>
      </c>
      <c r="H15" s="248">
        <f t="shared" si="0"/>
        <v>0.84699999999999998</v>
      </c>
      <c r="I15" s="248">
        <f t="shared" si="0"/>
        <v>0.88100000000000001</v>
      </c>
      <c r="J15" s="79">
        <v>6</v>
      </c>
      <c r="K15" s="277">
        <f>+L15-U15+7</f>
        <v>747</v>
      </c>
      <c r="L15" s="278">
        <f>+R15+8</f>
        <v>773</v>
      </c>
      <c r="M15" s="278">
        <f>+L15+U15+7</f>
        <v>813</v>
      </c>
      <c r="N15" s="278">
        <f>+M15+V15+7</f>
        <v>847</v>
      </c>
      <c r="O15" s="279">
        <f>+N15+V15+7</f>
        <v>881</v>
      </c>
      <c r="P15" s="248">
        <f t="shared" ref="P15:P25" si="1">+S15/S14</f>
        <v>0.89966178128523111</v>
      </c>
      <c r="Q15" s="248">
        <v>6</v>
      </c>
      <c r="R15" s="248">
        <v>765</v>
      </c>
      <c r="S15" s="248">
        <v>798</v>
      </c>
      <c r="T15" s="248">
        <v>825</v>
      </c>
      <c r="U15" s="248">
        <f t="shared" ref="U15:V25" si="2">+S15-R15</f>
        <v>33</v>
      </c>
      <c r="V15" s="248">
        <f t="shared" si="2"/>
        <v>27</v>
      </c>
      <c r="Y15" s="79">
        <v>28</v>
      </c>
      <c r="Z15" s="254">
        <v>18</v>
      </c>
      <c r="AA15" s="262">
        <v>61.95</v>
      </c>
      <c r="AB15" s="262">
        <v>66.42</v>
      </c>
      <c r="AC15" s="254"/>
      <c r="AD15" s="254">
        <v>36</v>
      </c>
      <c r="AE15" s="254">
        <v>18</v>
      </c>
      <c r="AF15" s="262">
        <v>72.75</v>
      </c>
      <c r="AG15" s="262">
        <v>78.58</v>
      </c>
      <c r="AH15" s="254"/>
      <c r="AI15" s="254">
        <v>44</v>
      </c>
      <c r="AJ15" s="254">
        <v>18</v>
      </c>
      <c r="AK15" s="262">
        <v>74.17</v>
      </c>
      <c r="AL15" s="263">
        <v>78.28</v>
      </c>
      <c r="AO15" s="79">
        <v>28</v>
      </c>
      <c r="AP15" s="254">
        <v>18</v>
      </c>
      <c r="AQ15" s="262">
        <v>63.629999999999995</v>
      </c>
      <c r="AR15" s="262">
        <v>68.289999999999992</v>
      </c>
      <c r="AS15" s="254"/>
      <c r="AT15" s="254">
        <v>36</v>
      </c>
      <c r="AU15" s="254">
        <v>18</v>
      </c>
      <c r="AV15" s="262">
        <v>74.27</v>
      </c>
      <c r="AW15" s="262">
        <v>80.210000000000008</v>
      </c>
      <c r="AX15" s="254"/>
      <c r="AY15" s="254">
        <v>44</v>
      </c>
      <c r="AZ15" s="254">
        <v>18</v>
      </c>
      <c r="BA15" s="262">
        <v>75.25</v>
      </c>
      <c r="BB15" s="263">
        <v>79.53</v>
      </c>
      <c r="BE15" s="79">
        <v>28</v>
      </c>
      <c r="BF15" s="254">
        <v>18</v>
      </c>
      <c r="BG15" s="262">
        <v>95.41</v>
      </c>
      <c r="BH15" s="262">
        <v>110.84</v>
      </c>
      <c r="BI15" s="254"/>
      <c r="BJ15" s="254">
        <v>36</v>
      </c>
      <c r="BK15" s="254">
        <v>18</v>
      </c>
      <c r="BL15" s="262">
        <v>98.69</v>
      </c>
      <c r="BM15" s="262">
        <v>111.16</v>
      </c>
      <c r="BN15" s="254"/>
      <c r="BO15" s="254">
        <v>44</v>
      </c>
      <c r="BP15" s="254">
        <v>18</v>
      </c>
      <c r="BQ15" s="262">
        <v>93.57</v>
      </c>
      <c r="BR15" s="263">
        <v>102.10000000000001</v>
      </c>
      <c r="BU15" s="79">
        <v>28</v>
      </c>
      <c r="BV15" s="254">
        <v>18</v>
      </c>
      <c r="BW15" s="262">
        <v>97.29</v>
      </c>
      <c r="BX15" s="262">
        <v>113.11</v>
      </c>
      <c r="BY15" s="254"/>
      <c r="BZ15" s="254">
        <v>36</v>
      </c>
      <c r="CA15" s="254">
        <v>18</v>
      </c>
      <c r="CB15" s="262">
        <v>100.41</v>
      </c>
      <c r="CC15" s="262">
        <v>113.19</v>
      </c>
      <c r="CD15" s="254"/>
      <c r="CE15" s="254">
        <v>44</v>
      </c>
      <c r="CF15" s="254">
        <v>18</v>
      </c>
      <c r="CG15" s="262">
        <v>94.71</v>
      </c>
      <c r="CH15" s="263">
        <v>103.4</v>
      </c>
    </row>
    <row r="16" spans="2:86" x14ac:dyDescent="0.25">
      <c r="G16" s="248">
        <f t="shared" si="0"/>
        <v>0.67773677736777371</v>
      </c>
      <c r="H16" s="248">
        <f t="shared" si="0"/>
        <v>0.7260920897284534</v>
      </c>
      <c r="I16" s="248">
        <f t="shared" si="0"/>
        <v>0.77071509648127123</v>
      </c>
      <c r="J16" s="79">
        <f>+J15+6</f>
        <v>12</v>
      </c>
      <c r="K16" s="277">
        <f t="shared" ref="K16:K24" si="3">+L16-U16+7</f>
        <v>423</v>
      </c>
      <c r="L16" s="278">
        <f>+R16+15</f>
        <v>480</v>
      </c>
      <c r="M16" s="278">
        <f>+L16+U16+7</f>
        <v>551</v>
      </c>
      <c r="N16" s="278">
        <f>+M16+V16+7</f>
        <v>615</v>
      </c>
      <c r="O16" s="279">
        <f>+N16+V16+7</f>
        <v>679</v>
      </c>
      <c r="P16" s="248">
        <f t="shared" si="1"/>
        <v>0.66290726817042611</v>
      </c>
      <c r="Q16" s="248">
        <v>12</v>
      </c>
      <c r="R16" s="248">
        <v>465</v>
      </c>
      <c r="S16" s="248">
        <v>529</v>
      </c>
      <c r="T16" s="248">
        <v>586</v>
      </c>
      <c r="U16" s="248">
        <f t="shared" si="2"/>
        <v>64</v>
      </c>
      <c r="V16" s="248">
        <f t="shared" si="2"/>
        <v>57</v>
      </c>
      <c r="Y16" s="79">
        <v>28</v>
      </c>
      <c r="Z16" s="254">
        <v>27</v>
      </c>
      <c r="AA16" s="262">
        <v>71.289999999999992</v>
      </c>
      <c r="AB16" s="262">
        <v>75.94</v>
      </c>
      <c r="AC16" s="254"/>
      <c r="AD16" s="254">
        <v>36</v>
      </c>
      <c r="AE16" s="254">
        <v>27</v>
      </c>
      <c r="AF16" s="262">
        <v>80.81</v>
      </c>
      <c r="AG16" s="262">
        <v>87.460000000000008</v>
      </c>
      <c r="AH16" s="254"/>
      <c r="AI16" s="254">
        <v>44</v>
      </c>
      <c r="AJ16" s="254">
        <v>27</v>
      </c>
      <c r="AK16" s="262">
        <v>79.69</v>
      </c>
      <c r="AL16" s="263">
        <v>84.63</v>
      </c>
      <c r="AO16" s="79">
        <v>28</v>
      </c>
      <c r="AP16" s="254">
        <v>27</v>
      </c>
      <c r="AQ16" s="262">
        <v>75.699999999999989</v>
      </c>
      <c r="AR16" s="262">
        <v>80.570000000000007</v>
      </c>
      <c r="AS16" s="254"/>
      <c r="AT16" s="254">
        <v>36</v>
      </c>
      <c r="AU16" s="254">
        <v>27</v>
      </c>
      <c r="AV16" s="262">
        <v>84.5</v>
      </c>
      <c r="AW16" s="262">
        <v>91.53</v>
      </c>
      <c r="AX16" s="254"/>
      <c r="AY16" s="254">
        <v>44</v>
      </c>
      <c r="AZ16" s="254">
        <v>27</v>
      </c>
      <c r="BA16" s="262">
        <v>82.03</v>
      </c>
      <c r="BB16" s="263">
        <v>87.300000000000011</v>
      </c>
      <c r="BE16" s="79">
        <v>28</v>
      </c>
      <c r="BF16" s="254">
        <v>27</v>
      </c>
      <c r="BG16" s="262">
        <v>108.42999999999999</v>
      </c>
      <c r="BH16" s="262">
        <v>127.14</v>
      </c>
      <c r="BI16" s="254"/>
      <c r="BJ16" s="254">
        <v>36</v>
      </c>
      <c r="BK16" s="254">
        <v>27</v>
      </c>
      <c r="BL16" s="262">
        <v>109.47</v>
      </c>
      <c r="BM16" s="262">
        <v>124.26</v>
      </c>
      <c r="BN16" s="254"/>
      <c r="BO16" s="254">
        <v>44</v>
      </c>
      <c r="BP16" s="254">
        <v>27</v>
      </c>
      <c r="BQ16" s="262">
        <v>99.87</v>
      </c>
      <c r="BR16" s="263">
        <v>109.69</v>
      </c>
      <c r="BU16" s="79">
        <v>28</v>
      </c>
      <c r="BV16" s="254">
        <v>27</v>
      </c>
      <c r="BW16" s="262">
        <v>111.61999999999999</v>
      </c>
      <c r="BX16" s="262">
        <v>130.41</v>
      </c>
      <c r="BY16" s="254"/>
      <c r="BZ16" s="254">
        <v>36</v>
      </c>
      <c r="CA16" s="254">
        <v>27</v>
      </c>
      <c r="CB16" s="262">
        <v>111.78</v>
      </c>
      <c r="CC16" s="262">
        <v>126.49</v>
      </c>
      <c r="CD16" s="254"/>
      <c r="CE16" s="254">
        <v>44</v>
      </c>
      <c r="CF16" s="254">
        <v>27</v>
      </c>
      <c r="CG16" s="262">
        <v>100.95</v>
      </c>
      <c r="CH16" s="263">
        <v>110.6</v>
      </c>
    </row>
    <row r="17" spans="7:86" x14ac:dyDescent="0.25">
      <c r="G17" s="248">
        <f t="shared" si="0"/>
        <v>0.89745916515426494</v>
      </c>
      <c r="H17" s="248">
        <f t="shared" si="0"/>
        <v>0.91707317073170735</v>
      </c>
      <c r="I17" s="248">
        <f t="shared" si="0"/>
        <v>0.9329896907216495</v>
      </c>
      <c r="J17" s="79">
        <f t="shared" ref="J17:J24" si="4">+J16+6</f>
        <v>18</v>
      </c>
      <c r="K17" s="277">
        <f t="shared" si="3"/>
        <v>351.5</v>
      </c>
      <c r="L17" s="278">
        <f>+AVERAGE(L16,L18)</f>
        <v>418.5</v>
      </c>
      <c r="M17" s="278">
        <f>+AVERAGE(M16,M18)</f>
        <v>494.5</v>
      </c>
      <c r="N17" s="278">
        <f>+AVERAGE(N16,N18)</f>
        <v>564</v>
      </c>
      <c r="O17" s="279">
        <f>+AVERAGE(O16,O18)</f>
        <v>633.5</v>
      </c>
      <c r="P17" s="248">
        <f t="shared" si="1"/>
        <v>0.76748582230623819</v>
      </c>
      <c r="Q17" s="248">
        <v>24</v>
      </c>
      <c r="R17" s="248">
        <v>332</v>
      </c>
      <c r="S17" s="248">
        <v>406</v>
      </c>
      <c r="T17" s="248">
        <v>474</v>
      </c>
      <c r="U17" s="248">
        <f t="shared" si="2"/>
        <v>74</v>
      </c>
      <c r="V17" s="248">
        <f t="shared" si="2"/>
        <v>68</v>
      </c>
      <c r="Y17" s="79">
        <v>28</v>
      </c>
      <c r="Z17" s="254">
        <v>48</v>
      </c>
      <c r="AA17" s="262">
        <v>100.91</v>
      </c>
      <c r="AB17" s="262">
        <v>105.93</v>
      </c>
      <c r="AC17" s="254"/>
      <c r="AD17" s="254">
        <v>36</v>
      </c>
      <c r="AE17" s="254">
        <v>48</v>
      </c>
      <c r="AF17" s="262">
        <v>103.39</v>
      </c>
      <c r="AG17" s="262">
        <v>111.77</v>
      </c>
      <c r="AH17" s="254"/>
      <c r="AI17" s="254">
        <v>44</v>
      </c>
      <c r="AJ17" s="254">
        <v>48</v>
      </c>
      <c r="AK17" s="262">
        <v>92.429999999999993</v>
      </c>
      <c r="AL17" s="263">
        <v>98.78</v>
      </c>
      <c r="AO17" s="79">
        <v>28</v>
      </c>
      <c r="AP17" s="254">
        <v>48</v>
      </c>
      <c r="AQ17" s="262">
        <v>100.91</v>
      </c>
      <c r="AR17" s="262">
        <v>105.93</v>
      </c>
      <c r="AS17" s="254"/>
      <c r="AT17" s="254">
        <v>36</v>
      </c>
      <c r="AU17" s="254">
        <v>48</v>
      </c>
      <c r="AV17" s="262">
        <v>103.39</v>
      </c>
      <c r="AW17" s="262">
        <v>111.77</v>
      </c>
      <c r="AX17" s="254"/>
      <c r="AY17" s="254">
        <v>44</v>
      </c>
      <c r="AZ17" s="254">
        <v>48</v>
      </c>
      <c r="BA17" s="262">
        <v>92.429999999999993</v>
      </c>
      <c r="BB17" s="263">
        <v>98.78</v>
      </c>
      <c r="BE17" s="79">
        <v>28</v>
      </c>
      <c r="BF17" s="254">
        <v>48</v>
      </c>
      <c r="BG17" s="262">
        <v>126.73</v>
      </c>
      <c r="BH17" s="262">
        <v>145.1</v>
      </c>
      <c r="BI17" s="254"/>
      <c r="BJ17" s="254">
        <v>36</v>
      </c>
      <c r="BK17" s="254">
        <v>48</v>
      </c>
      <c r="BL17" s="262">
        <v>120.57</v>
      </c>
      <c r="BM17" s="262">
        <v>134.70000000000002</v>
      </c>
      <c r="BN17" s="254"/>
      <c r="BO17" s="254">
        <v>44</v>
      </c>
      <c r="BP17" s="254">
        <v>48</v>
      </c>
      <c r="BQ17" s="262">
        <v>102.93</v>
      </c>
      <c r="BR17" s="263">
        <v>111.84</v>
      </c>
      <c r="BU17" s="79">
        <v>28</v>
      </c>
      <c r="BV17" s="254">
        <v>48</v>
      </c>
      <c r="BW17" s="262">
        <v>126.73</v>
      </c>
      <c r="BX17" s="262">
        <v>145.1</v>
      </c>
      <c r="BY17" s="254"/>
      <c r="BZ17" s="254">
        <v>36</v>
      </c>
      <c r="CA17" s="254">
        <v>48</v>
      </c>
      <c r="CB17" s="262">
        <v>120.57</v>
      </c>
      <c r="CC17" s="262">
        <v>134.70000000000002</v>
      </c>
      <c r="CD17" s="254"/>
      <c r="CE17" s="254">
        <v>44</v>
      </c>
      <c r="CF17" s="254">
        <v>48</v>
      </c>
      <c r="CG17" s="262">
        <v>102.93</v>
      </c>
      <c r="CH17" s="263">
        <v>111.84</v>
      </c>
    </row>
    <row r="18" spans="7:86" x14ac:dyDescent="0.25">
      <c r="G18" s="248">
        <f t="shared" si="0"/>
        <v>0.88574317492416588</v>
      </c>
      <c r="H18" s="248">
        <f t="shared" si="0"/>
        <v>0.90957446808510634</v>
      </c>
      <c r="I18" s="248">
        <f t="shared" si="0"/>
        <v>0.92817679558011046</v>
      </c>
      <c r="J18" s="79">
        <f t="shared" si="4"/>
        <v>24</v>
      </c>
      <c r="K18" s="277">
        <f t="shared" si="3"/>
        <v>283</v>
      </c>
      <c r="L18" s="278">
        <f>+R17+25</f>
        <v>357</v>
      </c>
      <c r="M18" s="278">
        <f>+L18+U17+7</f>
        <v>438</v>
      </c>
      <c r="N18" s="278">
        <f>+M18+V17+7</f>
        <v>513</v>
      </c>
      <c r="O18" s="279">
        <f>+N18+V17+7</f>
        <v>588</v>
      </c>
      <c r="P18" s="248">
        <f t="shared" si="1"/>
        <v>0.7857142857142857</v>
      </c>
      <c r="Q18" s="248">
        <v>36</v>
      </c>
      <c r="R18" s="248">
        <v>238</v>
      </c>
      <c r="S18" s="248">
        <v>319</v>
      </c>
      <c r="T18" s="248">
        <v>401</v>
      </c>
      <c r="U18" s="248">
        <f t="shared" si="2"/>
        <v>81</v>
      </c>
      <c r="V18" s="248">
        <f t="shared" si="2"/>
        <v>82</v>
      </c>
      <c r="Y18" s="79">
        <v>28</v>
      </c>
      <c r="Z18" s="254">
        <v>60</v>
      </c>
      <c r="AA18" s="262">
        <v>106.11999999999999</v>
      </c>
      <c r="AB18" s="262">
        <v>110.68</v>
      </c>
      <c r="AC18" s="254"/>
      <c r="AD18" s="254">
        <v>36</v>
      </c>
      <c r="AE18" s="254">
        <v>60</v>
      </c>
      <c r="AF18" s="262">
        <v>106.28</v>
      </c>
      <c r="AG18" s="262">
        <v>114.52</v>
      </c>
      <c r="AH18" s="254"/>
      <c r="AI18" s="254">
        <v>44</v>
      </c>
      <c r="AJ18" s="254">
        <v>60</v>
      </c>
      <c r="AK18" s="262">
        <v>92.23</v>
      </c>
      <c r="AL18" s="263">
        <v>98.41</v>
      </c>
      <c r="AO18" s="79">
        <v>28</v>
      </c>
      <c r="AP18" s="254">
        <v>60</v>
      </c>
      <c r="AQ18" s="262">
        <v>106.11999999999999</v>
      </c>
      <c r="AR18" s="262">
        <v>110.68</v>
      </c>
      <c r="AS18" s="254"/>
      <c r="AT18" s="254">
        <v>36</v>
      </c>
      <c r="AU18" s="254">
        <v>60</v>
      </c>
      <c r="AV18" s="262">
        <v>106.28</v>
      </c>
      <c r="AW18" s="262">
        <v>114.52</v>
      </c>
      <c r="AX18" s="254"/>
      <c r="AY18" s="254">
        <v>44</v>
      </c>
      <c r="AZ18" s="254">
        <v>60</v>
      </c>
      <c r="BA18" s="262">
        <v>92.23</v>
      </c>
      <c r="BB18" s="263">
        <v>98.41</v>
      </c>
      <c r="BE18" s="79">
        <v>28</v>
      </c>
      <c r="BF18" s="254">
        <v>60</v>
      </c>
      <c r="BG18" s="262">
        <v>132.42999999999998</v>
      </c>
      <c r="BH18" s="262">
        <v>149.35</v>
      </c>
      <c r="BI18" s="254"/>
      <c r="BJ18" s="254">
        <v>36</v>
      </c>
      <c r="BK18" s="254">
        <v>60</v>
      </c>
      <c r="BL18" s="262">
        <v>122.27</v>
      </c>
      <c r="BM18" s="262">
        <v>135.35</v>
      </c>
      <c r="BN18" s="254"/>
      <c r="BO18" s="254">
        <v>44</v>
      </c>
      <c r="BP18" s="254">
        <v>60</v>
      </c>
      <c r="BQ18" s="262">
        <v>101.12</v>
      </c>
      <c r="BR18" s="263">
        <v>109.24</v>
      </c>
      <c r="BU18" s="79">
        <v>28</v>
      </c>
      <c r="BV18" s="254">
        <v>60</v>
      </c>
      <c r="BW18" s="262">
        <v>132.42999999999998</v>
      </c>
      <c r="BX18" s="262">
        <v>149.35</v>
      </c>
      <c r="BY18" s="254"/>
      <c r="BZ18" s="254">
        <v>36</v>
      </c>
      <c r="CA18" s="254">
        <v>60</v>
      </c>
      <c r="CB18" s="262">
        <v>122.27</v>
      </c>
      <c r="CC18" s="262">
        <v>135.35</v>
      </c>
      <c r="CD18" s="254"/>
      <c r="CE18" s="254">
        <v>44</v>
      </c>
      <c r="CF18" s="254">
        <v>60</v>
      </c>
      <c r="CG18" s="262">
        <v>101.12</v>
      </c>
      <c r="CH18" s="263">
        <v>109.24</v>
      </c>
    </row>
    <row r="19" spans="7:86" x14ac:dyDescent="0.25">
      <c r="G19" s="248">
        <f t="shared" si="0"/>
        <v>0.91210045662100458</v>
      </c>
      <c r="H19" s="248">
        <f t="shared" si="0"/>
        <v>0.93859649122807021</v>
      </c>
      <c r="I19" s="248">
        <f t="shared" si="0"/>
        <v>0.95833333333333337</v>
      </c>
      <c r="J19" s="79">
        <f t="shared" si="4"/>
        <v>30</v>
      </c>
      <c r="K19" s="277">
        <f>+AVERAGE(K18,K20)</f>
        <v>241.5</v>
      </c>
      <c r="L19" s="278">
        <f>+AVERAGE(L18,L20)</f>
        <v>315</v>
      </c>
      <c r="M19" s="278">
        <f>+AVERAGE(M18,M20)</f>
        <v>399.5</v>
      </c>
      <c r="N19" s="278">
        <f>+AVERAGE(N18,N20)</f>
        <v>481.5</v>
      </c>
      <c r="O19" s="279">
        <f>+AVERAGE(O18,O20)</f>
        <v>563.5</v>
      </c>
      <c r="P19" s="248">
        <f t="shared" si="1"/>
        <v>0.91849529780564265</v>
      </c>
      <c r="Q19" s="248">
        <v>48</v>
      </c>
      <c r="R19" s="248">
        <v>212</v>
      </c>
      <c r="S19" s="248">
        <v>293</v>
      </c>
      <c r="T19" s="248">
        <v>375</v>
      </c>
      <c r="U19" s="248">
        <f t="shared" si="2"/>
        <v>81</v>
      </c>
      <c r="V19" s="248">
        <f t="shared" si="2"/>
        <v>82</v>
      </c>
      <c r="Y19" s="79">
        <v>29</v>
      </c>
      <c r="Z19" s="254">
        <v>4</v>
      </c>
      <c r="AA19" s="262">
        <v>27.08</v>
      </c>
      <c r="AB19" s="262">
        <v>30.36</v>
      </c>
      <c r="AC19" s="254"/>
      <c r="AD19" s="254">
        <v>37</v>
      </c>
      <c r="AE19" s="254">
        <v>4</v>
      </c>
      <c r="AF19" s="262">
        <v>36.6</v>
      </c>
      <c r="AG19" s="262">
        <v>40.200000000000003</v>
      </c>
      <c r="AH19" s="254"/>
      <c r="AI19" s="254">
        <v>45</v>
      </c>
      <c r="AJ19" s="254">
        <v>4</v>
      </c>
      <c r="AK19" s="262">
        <v>42.04</v>
      </c>
      <c r="AL19" s="263">
        <v>43.24</v>
      </c>
      <c r="AO19" s="79">
        <v>29</v>
      </c>
      <c r="AP19" s="254">
        <v>7</v>
      </c>
      <c r="AQ19" s="262">
        <v>43.66</v>
      </c>
      <c r="AR19" s="262">
        <v>48.099999999999994</v>
      </c>
      <c r="AS19" s="254"/>
      <c r="AT19" s="254">
        <v>37</v>
      </c>
      <c r="AU19" s="254">
        <v>7</v>
      </c>
      <c r="AV19" s="262">
        <v>55.1</v>
      </c>
      <c r="AW19" s="262">
        <v>59.3</v>
      </c>
      <c r="AX19" s="254"/>
      <c r="AY19" s="254">
        <v>45</v>
      </c>
      <c r="AZ19" s="254">
        <v>7</v>
      </c>
      <c r="BA19" s="262">
        <v>58.62</v>
      </c>
      <c r="BB19" s="263">
        <v>60.26</v>
      </c>
      <c r="BE19" s="79">
        <v>29</v>
      </c>
      <c r="BF19" s="254">
        <v>4</v>
      </c>
      <c r="BG19" s="262">
        <v>46.5</v>
      </c>
      <c r="BH19" s="262">
        <v>49.28</v>
      </c>
      <c r="BI19" s="254"/>
      <c r="BJ19" s="254">
        <v>37</v>
      </c>
      <c r="BK19" s="254">
        <v>4</v>
      </c>
      <c r="BL19" s="262">
        <v>54.9</v>
      </c>
      <c r="BM19" s="262">
        <v>57.6</v>
      </c>
      <c r="BN19" s="254"/>
      <c r="BO19" s="254">
        <v>45</v>
      </c>
      <c r="BP19" s="254">
        <v>4</v>
      </c>
      <c r="BQ19" s="262">
        <v>59.699999999999996</v>
      </c>
      <c r="BR19" s="263">
        <v>61.52</v>
      </c>
      <c r="BU19" s="79">
        <v>29</v>
      </c>
      <c r="BV19" s="254">
        <v>7</v>
      </c>
      <c r="BW19" s="262">
        <v>69.959999999999994</v>
      </c>
      <c r="BX19" s="262">
        <v>76.42</v>
      </c>
      <c r="BY19" s="254"/>
      <c r="BZ19" s="254">
        <v>37</v>
      </c>
      <c r="CA19" s="254">
        <v>7</v>
      </c>
      <c r="CB19" s="262">
        <v>78.599999999999994</v>
      </c>
      <c r="CC19" s="262">
        <v>84.5</v>
      </c>
      <c r="CD19" s="254"/>
      <c r="CE19" s="254">
        <v>45</v>
      </c>
      <c r="CF19" s="254">
        <v>7</v>
      </c>
      <c r="CG19" s="262">
        <v>78.28</v>
      </c>
      <c r="CH19" s="263">
        <v>82.1</v>
      </c>
    </row>
    <row r="20" spans="7:86" x14ac:dyDescent="0.25">
      <c r="G20" s="248">
        <f t="shared" si="0"/>
        <v>0.90362953692115144</v>
      </c>
      <c r="H20" s="248">
        <f t="shared" si="0"/>
        <v>0.93457943925233644</v>
      </c>
      <c r="I20" s="248">
        <f t="shared" si="0"/>
        <v>0.95652173913043481</v>
      </c>
      <c r="J20" s="79">
        <f t="shared" si="4"/>
        <v>36</v>
      </c>
      <c r="K20" s="277">
        <f t="shared" si="3"/>
        <v>200</v>
      </c>
      <c r="L20" s="278">
        <f>+R18+35</f>
        <v>273</v>
      </c>
      <c r="M20" s="278">
        <f>+L20+U18+7</f>
        <v>361</v>
      </c>
      <c r="N20" s="278">
        <f>+M20+V18+7</f>
        <v>450</v>
      </c>
      <c r="O20" s="279">
        <f>+N20+V18+7</f>
        <v>539</v>
      </c>
      <c r="P20" s="248">
        <f t="shared" si="1"/>
        <v>0.93515358361774747</v>
      </c>
      <c r="Q20" s="248">
        <v>60</v>
      </c>
      <c r="R20" s="248">
        <v>194</v>
      </c>
      <c r="S20" s="248">
        <v>274</v>
      </c>
      <c r="T20" s="248">
        <v>356</v>
      </c>
      <c r="U20" s="248">
        <f t="shared" si="2"/>
        <v>80</v>
      </c>
      <c r="V20" s="248">
        <f t="shared" si="2"/>
        <v>82</v>
      </c>
      <c r="Y20" s="79">
        <v>29</v>
      </c>
      <c r="Z20" s="254">
        <v>9</v>
      </c>
      <c r="AA20" s="262">
        <v>45.14</v>
      </c>
      <c r="AB20" s="262">
        <v>49.3</v>
      </c>
      <c r="AC20" s="254"/>
      <c r="AD20" s="254">
        <v>37</v>
      </c>
      <c r="AE20" s="254">
        <v>9</v>
      </c>
      <c r="AF20" s="262">
        <v>56.9</v>
      </c>
      <c r="AG20" s="262">
        <v>60.9</v>
      </c>
      <c r="AH20" s="254"/>
      <c r="AI20" s="254">
        <v>45</v>
      </c>
      <c r="AJ20" s="254">
        <v>9</v>
      </c>
      <c r="AK20" s="262">
        <v>60.58</v>
      </c>
      <c r="AL20" s="263">
        <v>62.019999999999996</v>
      </c>
      <c r="AO20" s="79">
        <v>29</v>
      </c>
      <c r="AP20" s="254">
        <v>9</v>
      </c>
      <c r="AQ20" s="262">
        <v>48.699999999999996</v>
      </c>
      <c r="AR20" s="262">
        <v>53.1</v>
      </c>
      <c r="AS20" s="254"/>
      <c r="AT20" s="254">
        <v>37</v>
      </c>
      <c r="AU20" s="254">
        <v>9</v>
      </c>
      <c r="AV20" s="262">
        <v>60.3</v>
      </c>
      <c r="AW20" s="262">
        <v>64.7</v>
      </c>
      <c r="AX20" s="254"/>
      <c r="AY20" s="254">
        <v>45</v>
      </c>
      <c r="AZ20" s="254">
        <v>9</v>
      </c>
      <c r="BA20" s="262">
        <v>63.18</v>
      </c>
      <c r="BB20" s="263">
        <v>65.100000000000009</v>
      </c>
      <c r="BE20" s="79">
        <v>29</v>
      </c>
      <c r="BF20" s="254">
        <v>9</v>
      </c>
      <c r="BG20" s="262">
        <v>70.58</v>
      </c>
      <c r="BH20" s="262">
        <v>77.680000000000007</v>
      </c>
      <c r="BI20" s="254"/>
      <c r="BJ20" s="254">
        <v>37</v>
      </c>
      <c r="BK20" s="254">
        <v>9</v>
      </c>
      <c r="BL20" s="262">
        <v>78.099999999999994</v>
      </c>
      <c r="BM20" s="262">
        <v>84.4</v>
      </c>
      <c r="BN20" s="254"/>
      <c r="BO20" s="254">
        <v>45</v>
      </c>
      <c r="BP20" s="254">
        <v>9</v>
      </c>
      <c r="BQ20" s="262">
        <v>78.66</v>
      </c>
      <c r="BR20" s="263">
        <v>82.96</v>
      </c>
      <c r="BU20" s="79">
        <v>29</v>
      </c>
      <c r="BV20" s="254">
        <v>9</v>
      </c>
      <c r="BW20" s="262">
        <v>76.34</v>
      </c>
      <c r="BX20" s="262">
        <v>84.58</v>
      </c>
      <c r="BY20" s="254"/>
      <c r="BZ20" s="254">
        <v>37</v>
      </c>
      <c r="CA20" s="254">
        <v>9</v>
      </c>
      <c r="CB20" s="262">
        <v>84.1</v>
      </c>
      <c r="CC20" s="262">
        <v>91.3</v>
      </c>
      <c r="CD20" s="254"/>
      <c r="CE20" s="254">
        <v>45</v>
      </c>
      <c r="CF20" s="254">
        <v>9</v>
      </c>
      <c r="CG20" s="262">
        <v>82.34</v>
      </c>
      <c r="CH20" s="263">
        <v>87.14</v>
      </c>
    </row>
    <row r="21" spans="7:86" x14ac:dyDescent="0.25">
      <c r="G21" s="248">
        <f t="shared" si="0"/>
        <v>0.97783933518005539</v>
      </c>
      <c r="H21" s="248">
        <f t="shared" si="0"/>
        <v>0.98222222222222222</v>
      </c>
      <c r="I21" s="248">
        <f t="shared" si="0"/>
        <v>0.98515769944341369</v>
      </c>
      <c r="J21" s="79">
        <f t="shared" si="4"/>
        <v>42</v>
      </c>
      <c r="K21" s="277">
        <f t="shared" si="3"/>
        <v>193</v>
      </c>
      <c r="L21" s="278">
        <f>+AVERAGE(L20,L22)</f>
        <v>265</v>
      </c>
      <c r="M21" s="278">
        <f>+AVERAGE(M20,M22)</f>
        <v>353</v>
      </c>
      <c r="N21" s="278">
        <f>+AVERAGE(N20,N22)</f>
        <v>442</v>
      </c>
      <c r="O21" s="279">
        <f>+AVERAGE(O20,O22)</f>
        <v>531</v>
      </c>
      <c r="P21" s="248">
        <f t="shared" si="1"/>
        <v>0.94890510948905105</v>
      </c>
      <c r="Q21" s="248">
        <v>72</v>
      </c>
      <c r="R21" s="248">
        <v>181</v>
      </c>
      <c r="S21" s="248">
        <v>260</v>
      </c>
      <c r="T21" s="248">
        <v>341</v>
      </c>
      <c r="U21" s="248">
        <f t="shared" si="2"/>
        <v>79</v>
      </c>
      <c r="V21" s="248">
        <f t="shared" si="2"/>
        <v>81</v>
      </c>
      <c r="Y21" s="79">
        <v>29</v>
      </c>
      <c r="Z21" s="254">
        <v>18</v>
      </c>
      <c r="AA21" s="262">
        <v>63.3</v>
      </c>
      <c r="AB21" s="262">
        <v>67.94</v>
      </c>
      <c r="AC21" s="254"/>
      <c r="AD21" s="254">
        <v>37</v>
      </c>
      <c r="AE21" s="254">
        <v>18</v>
      </c>
      <c r="AF21" s="262">
        <v>74.099999999999994</v>
      </c>
      <c r="AG21" s="262">
        <v>80.099999999999994</v>
      </c>
      <c r="AH21" s="254"/>
      <c r="AI21" s="254">
        <v>45</v>
      </c>
      <c r="AJ21" s="254">
        <v>18</v>
      </c>
      <c r="AK21" s="262">
        <v>74.180000000000007</v>
      </c>
      <c r="AL21" s="263">
        <v>78.02</v>
      </c>
      <c r="AO21" s="79">
        <v>29</v>
      </c>
      <c r="AP21" s="254">
        <v>18</v>
      </c>
      <c r="AQ21" s="262">
        <v>64.959999999999994</v>
      </c>
      <c r="AR21" s="262">
        <v>69.78</v>
      </c>
      <c r="AS21" s="254"/>
      <c r="AT21" s="254">
        <v>37</v>
      </c>
      <c r="AU21" s="254">
        <v>18</v>
      </c>
      <c r="AV21" s="262">
        <v>75.599999999999994</v>
      </c>
      <c r="AW21" s="262">
        <v>81.7</v>
      </c>
      <c r="AX21" s="254"/>
      <c r="AY21" s="254">
        <v>45</v>
      </c>
      <c r="AZ21" s="254">
        <v>18</v>
      </c>
      <c r="BA21" s="262">
        <v>75.199999999999989</v>
      </c>
      <c r="BB21" s="263">
        <v>79.22</v>
      </c>
      <c r="BE21" s="79">
        <v>29</v>
      </c>
      <c r="BF21" s="254">
        <v>18</v>
      </c>
      <c r="BG21" s="262">
        <v>95.82</v>
      </c>
      <c r="BH21" s="262">
        <v>110.88</v>
      </c>
      <c r="BI21" s="254"/>
      <c r="BJ21" s="254">
        <v>37</v>
      </c>
      <c r="BK21" s="254">
        <v>18</v>
      </c>
      <c r="BL21" s="262">
        <v>99.1</v>
      </c>
      <c r="BM21" s="262">
        <v>111.2</v>
      </c>
      <c r="BN21" s="254"/>
      <c r="BO21" s="254">
        <v>45</v>
      </c>
      <c r="BP21" s="254">
        <v>18</v>
      </c>
      <c r="BQ21" s="262">
        <v>92.78</v>
      </c>
      <c r="BR21" s="263">
        <v>100.8</v>
      </c>
      <c r="BU21" s="79">
        <v>29</v>
      </c>
      <c r="BV21" s="254">
        <v>18</v>
      </c>
      <c r="BW21" s="262">
        <v>97.68</v>
      </c>
      <c r="BX21" s="262">
        <v>113.11999999999999</v>
      </c>
      <c r="BY21" s="254"/>
      <c r="BZ21" s="254">
        <v>37</v>
      </c>
      <c r="CA21" s="254">
        <v>18</v>
      </c>
      <c r="CB21" s="262">
        <v>100.8</v>
      </c>
      <c r="CC21" s="262">
        <v>113.2</v>
      </c>
      <c r="CD21" s="254"/>
      <c r="CE21" s="254">
        <v>45</v>
      </c>
      <c r="CF21" s="254">
        <v>18</v>
      </c>
      <c r="CG21" s="262">
        <v>93.839999999999989</v>
      </c>
      <c r="CH21" s="263">
        <v>102</v>
      </c>
    </row>
    <row r="22" spans="7:86" x14ac:dyDescent="0.25">
      <c r="G22" s="248">
        <f t="shared" si="0"/>
        <v>0.97733711048158645</v>
      </c>
      <c r="H22" s="248">
        <f t="shared" si="0"/>
        <v>0.98190045248868774</v>
      </c>
      <c r="I22" s="248">
        <f t="shared" si="0"/>
        <v>0.98493408662900184</v>
      </c>
      <c r="J22" s="79">
        <f t="shared" si="4"/>
        <v>48</v>
      </c>
      <c r="K22" s="277">
        <f t="shared" si="3"/>
        <v>186</v>
      </c>
      <c r="L22" s="278">
        <f>+R19+45</f>
        <v>257</v>
      </c>
      <c r="M22" s="278">
        <f>+L22+U19+7</f>
        <v>345</v>
      </c>
      <c r="N22" s="278">
        <f>+M22+V19+7</f>
        <v>434</v>
      </c>
      <c r="O22" s="279">
        <f>+N22+V19+7</f>
        <v>523</v>
      </c>
      <c r="P22" s="248">
        <f t="shared" si="1"/>
        <v>0.95769230769230773</v>
      </c>
      <c r="Q22" s="248">
        <v>84</v>
      </c>
      <c r="R22" s="248">
        <v>171</v>
      </c>
      <c r="S22" s="248">
        <v>249</v>
      </c>
      <c r="T22" s="248">
        <v>327</v>
      </c>
      <c r="U22" s="248">
        <f t="shared" si="2"/>
        <v>78</v>
      </c>
      <c r="V22" s="248">
        <f t="shared" si="2"/>
        <v>78</v>
      </c>
      <c r="Y22" s="79">
        <v>29</v>
      </c>
      <c r="Z22" s="254">
        <v>27</v>
      </c>
      <c r="AA22" s="262">
        <v>72.47999999999999</v>
      </c>
      <c r="AB22" s="262">
        <v>77.38</v>
      </c>
      <c r="AC22" s="254"/>
      <c r="AD22" s="254">
        <v>37</v>
      </c>
      <c r="AE22" s="254">
        <v>27</v>
      </c>
      <c r="AF22" s="262">
        <v>82</v>
      </c>
      <c r="AG22" s="262">
        <v>88.9</v>
      </c>
      <c r="AH22" s="254"/>
      <c r="AI22" s="254">
        <v>45</v>
      </c>
      <c r="AJ22" s="254">
        <v>27</v>
      </c>
      <c r="AK22" s="262">
        <v>79.36</v>
      </c>
      <c r="AL22" s="263">
        <v>84.02</v>
      </c>
      <c r="AO22" s="79">
        <v>29</v>
      </c>
      <c r="AP22" s="254">
        <v>27</v>
      </c>
      <c r="AQ22" s="262">
        <v>76.8</v>
      </c>
      <c r="AR22" s="262">
        <v>81.94</v>
      </c>
      <c r="AS22" s="254"/>
      <c r="AT22" s="254">
        <v>37</v>
      </c>
      <c r="AU22" s="254">
        <v>27</v>
      </c>
      <c r="AV22" s="262">
        <v>85.6</v>
      </c>
      <c r="AW22" s="262">
        <v>92.9</v>
      </c>
      <c r="AX22" s="254"/>
      <c r="AY22" s="254">
        <v>45</v>
      </c>
      <c r="AZ22" s="254">
        <v>27</v>
      </c>
      <c r="BA22" s="262">
        <v>81.52</v>
      </c>
      <c r="BB22" s="263">
        <v>86.5</v>
      </c>
      <c r="BE22" s="79">
        <v>29</v>
      </c>
      <c r="BF22" s="254">
        <v>27</v>
      </c>
      <c r="BG22" s="262">
        <v>108.56</v>
      </c>
      <c r="BH22" s="262">
        <v>126.78</v>
      </c>
      <c r="BI22" s="254"/>
      <c r="BJ22" s="254">
        <v>37</v>
      </c>
      <c r="BK22" s="254">
        <v>27</v>
      </c>
      <c r="BL22" s="262">
        <v>109.6</v>
      </c>
      <c r="BM22" s="262">
        <v>123.9</v>
      </c>
      <c r="BN22" s="254"/>
      <c r="BO22" s="254">
        <v>45</v>
      </c>
      <c r="BP22" s="254">
        <v>27</v>
      </c>
      <c r="BQ22" s="262">
        <v>98.48</v>
      </c>
      <c r="BR22" s="263">
        <v>107.66</v>
      </c>
      <c r="BU22" s="79">
        <v>29</v>
      </c>
      <c r="BV22" s="254">
        <v>27</v>
      </c>
      <c r="BW22" s="262">
        <v>111.64</v>
      </c>
      <c r="BX22" s="262">
        <v>129.92000000000002</v>
      </c>
      <c r="BY22" s="254"/>
      <c r="BZ22" s="254">
        <v>37</v>
      </c>
      <c r="CA22" s="254">
        <v>27</v>
      </c>
      <c r="CB22" s="262">
        <v>111.8</v>
      </c>
      <c r="CC22" s="262">
        <v>126</v>
      </c>
      <c r="CD22" s="254"/>
      <c r="CE22" s="254">
        <v>45</v>
      </c>
      <c r="CF22" s="254">
        <v>27</v>
      </c>
      <c r="CG22" s="262">
        <v>99.399999999999991</v>
      </c>
      <c r="CH22" s="263">
        <v>108.4</v>
      </c>
    </row>
    <row r="23" spans="7:86" x14ac:dyDescent="0.25">
      <c r="G23" s="248">
        <f t="shared" si="0"/>
        <v>0.9869565217391304</v>
      </c>
      <c r="H23" s="248">
        <f t="shared" si="0"/>
        <v>0.98963133640552992</v>
      </c>
      <c r="I23" s="248">
        <f t="shared" si="0"/>
        <v>0.99139579349904394</v>
      </c>
      <c r="J23" s="79">
        <f t="shared" si="4"/>
        <v>54</v>
      </c>
      <c r="K23" s="277">
        <f t="shared" si="3"/>
        <v>182</v>
      </c>
      <c r="L23" s="278">
        <f>+AVERAGE(L22,L24)</f>
        <v>253</v>
      </c>
      <c r="M23" s="278">
        <f>+AVERAGE(M22,M24)</f>
        <v>340.5</v>
      </c>
      <c r="N23" s="278">
        <f>+AVERAGE(N22,N24)</f>
        <v>429.5</v>
      </c>
      <c r="O23" s="279">
        <f>+AVERAGE(O22,O24)</f>
        <v>518.5</v>
      </c>
      <c r="P23" s="248">
        <f t="shared" si="1"/>
        <v>0.95983935742971882</v>
      </c>
      <c r="Q23" s="248">
        <v>96</v>
      </c>
      <c r="R23" s="248">
        <v>161</v>
      </c>
      <c r="S23" s="248">
        <v>239</v>
      </c>
      <c r="T23" s="248">
        <v>314</v>
      </c>
      <c r="U23" s="248">
        <f t="shared" si="2"/>
        <v>78</v>
      </c>
      <c r="V23" s="248">
        <f t="shared" si="2"/>
        <v>75</v>
      </c>
      <c r="Y23" s="79">
        <v>29</v>
      </c>
      <c r="Z23" s="254">
        <v>48</v>
      </c>
      <c r="AA23" s="262">
        <v>101.22</v>
      </c>
      <c r="AB23" s="262">
        <v>106.66</v>
      </c>
      <c r="AC23" s="254"/>
      <c r="AD23" s="254">
        <v>37</v>
      </c>
      <c r="AE23" s="254">
        <v>48</v>
      </c>
      <c r="AF23" s="262">
        <v>103.7</v>
      </c>
      <c r="AG23" s="262">
        <v>112.5</v>
      </c>
      <c r="AH23" s="254"/>
      <c r="AI23" s="254">
        <v>45</v>
      </c>
      <c r="AJ23" s="254">
        <v>48</v>
      </c>
      <c r="AK23" s="262">
        <v>90.82</v>
      </c>
      <c r="AL23" s="263">
        <v>96.820000000000007</v>
      </c>
      <c r="AO23" s="79">
        <v>29</v>
      </c>
      <c r="AP23" s="254">
        <v>48</v>
      </c>
      <c r="AQ23" s="262">
        <v>101.22</v>
      </c>
      <c r="AR23" s="262">
        <v>106.66</v>
      </c>
      <c r="AS23" s="254"/>
      <c r="AT23" s="254">
        <v>37</v>
      </c>
      <c r="AU23" s="254">
        <v>48</v>
      </c>
      <c r="AV23" s="262">
        <v>103.7</v>
      </c>
      <c r="AW23" s="262">
        <v>112.5</v>
      </c>
      <c r="AX23" s="254"/>
      <c r="AY23" s="254">
        <v>45</v>
      </c>
      <c r="AZ23" s="254">
        <v>48</v>
      </c>
      <c r="BA23" s="262">
        <v>90.82</v>
      </c>
      <c r="BB23" s="263">
        <v>96.820000000000007</v>
      </c>
      <c r="BE23" s="79">
        <v>29</v>
      </c>
      <c r="BF23" s="254">
        <v>48</v>
      </c>
      <c r="BG23" s="262">
        <v>125.96</v>
      </c>
      <c r="BH23" s="262">
        <v>143.80000000000001</v>
      </c>
      <c r="BI23" s="254"/>
      <c r="BJ23" s="254">
        <v>37</v>
      </c>
      <c r="BK23" s="254">
        <v>48</v>
      </c>
      <c r="BL23" s="262">
        <v>119.8</v>
      </c>
      <c r="BM23" s="262">
        <v>133.4</v>
      </c>
      <c r="BN23" s="254"/>
      <c r="BO23" s="254">
        <v>45</v>
      </c>
      <c r="BP23" s="254">
        <v>48</v>
      </c>
      <c r="BQ23" s="262">
        <v>100.52000000000001</v>
      </c>
      <c r="BR23" s="263">
        <v>108.75999999999999</v>
      </c>
      <c r="BU23" s="79">
        <v>29</v>
      </c>
      <c r="BV23" s="254">
        <v>48</v>
      </c>
      <c r="BW23" s="262">
        <v>125.96</v>
      </c>
      <c r="BX23" s="262">
        <v>143.80000000000001</v>
      </c>
      <c r="BY23" s="254"/>
      <c r="BZ23" s="254">
        <v>37</v>
      </c>
      <c r="CA23" s="254">
        <v>48</v>
      </c>
      <c r="CB23" s="262">
        <v>119.8</v>
      </c>
      <c r="CC23" s="262">
        <v>133.4</v>
      </c>
      <c r="CD23" s="254"/>
      <c r="CE23" s="254">
        <v>45</v>
      </c>
      <c r="CF23" s="254">
        <v>48</v>
      </c>
      <c r="CG23" s="262">
        <v>100.52000000000001</v>
      </c>
      <c r="CH23" s="263">
        <v>108.75999999999999</v>
      </c>
    </row>
    <row r="24" spans="7:86" x14ac:dyDescent="0.25">
      <c r="G24" s="248">
        <f t="shared" si="0"/>
        <v>0.986784140969163</v>
      </c>
      <c r="H24" s="248">
        <f t="shared" si="0"/>
        <v>0.98952270081490101</v>
      </c>
      <c r="I24" s="248">
        <f t="shared" si="0"/>
        <v>0.99132111861137895</v>
      </c>
      <c r="J24" s="79">
        <f t="shared" si="4"/>
        <v>60</v>
      </c>
      <c r="K24" s="277">
        <f t="shared" si="3"/>
        <v>180</v>
      </c>
      <c r="L24" s="278">
        <f>+R20+55</f>
        <v>249</v>
      </c>
      <c r="M24" s="278">
        <f>+L24+U20+7</f>
        <v>336</v>
      </c>
      <c r="N24" s="278">
        <f>+M24+V20+7</f>
        <v>425</v>
      </c>
      <c r="O24" s="279">
        <f>+N24+V20+7</f>
        <v>514</v>
      </c>
      <c r="P24" s="248">
        <f t="shared" si="1"/>
        <v>0.92887029288702927</v>
      </c>
      <c r="Q24" s="248">
        <v>120</v>
      </c>
      <c r="R24" s="248">
        <v>146</v>
      </c>
      <c r="S24" s="248">
        <v>222</v>
      </c>
      <c r="T24" s="248">
        <v>292</v>
      </c>
      <c r="U24" s="248">
        <f t="shared" si="2"/>
        <v>76</v>
      </c>
      <c r="V24" s="248">
        <f t="shared" si="2"/>
        <v>70</v>
      </c>
      <c r="Y24" s="79">
        <v>29</v>
      </c>
      <c r="Z24" s="254">
        <v>60</v>
      </c>
      <c r="AA24" s="262">
        <v>106.14</v>
      </c>
      <c r="AB24" s="262">
        <v>111.16</v>
      </c>
      <c r="AC24" s="254"/>
      <c r="AD24" s="254">
        <v>37</v>
      </c>
      <c r="AE24" s="254">
        <v>60</v>
      </c>
      <c r="AF24" s="262">
        <v>106.3</v>
      </c>
      <c r="AG24" s="262">
        <v>115</v>
      </c>
      <c r="AH24" s="254"/>
      <c r="AI24" s="254">
        <v>45</v>
      </c>
      <c r="AJ24" s="254">
        <v>60</v>
      </c>
      <c r="AK24" s="262">
        <v>90.22</v>
      </c>
      <c r="AL24" s="263">
        <v>96.039999999999992</v>
      </c>
      <c r="AO24" s="79">
        <v>29</v>
      </c>
      <c r="AP24" s="254">
        <v>60</v>
      </c>
      <c r="AQ24" s="262">
        <v>106.14</v>
      </c>
      <c r="AR24" s="262">
        <v>111.16</v>
      </c>
      <c r="AS24" s="254"/>
      <c r="AT24" s="254">
        <v>37</v>
      </c>
      <c r="AU24" s="254">
        <v>60</v>
      </c>
      <c r="AV24" s="262">
        <v>106.3</v>
      </c>
      <c r="AW24" s="262">
        <v>115</v>
      </c>
      <c r="AX24" s="254"/>
      <c r="AY24" s="254">
        <v>45</v>
      </c>
      <c r="AZ24" s="254">
        <v>60</v>
      </c>
      <c r="BA24" s="262">
        <v>90.22</v>
      </c>
      <c r="BB24" s="263">
        <v>96.039999999999992</v>
      </c>
      <c r="BE24" s="79">
        <v>29</v>
      </c>
      <c r="BF24" s="254">
        <v>60</v>
      </c>
      <c r="BG24" s="262">
        <v>131.16</v>
      </c>
      <c r="BH24" s="262">
        <v>147.6</v>
      </c>
      <c r="BI24" s="254"/>
      <c r="BJ24" s="254">
        <v>37</v>
      </c>
      <c r="BK24" s="254">
        <v>60</v>
      </c>
      <c r="BL24" s="262">
        <v>121</v>
      </c>
      <c r="BM24" s="262">
        <v>133.6</v>
      </c>
      <c r="BN24" s="254"/>
      <c r="BO24" s="254">
        <v>45</v>
      </c>
      <c r="BP24" s="254">
        <v>60</v>
      </c>
      <c r="BQ24" s="262">
        <v>98.28</v>
      </c>
      <c r="BR24" s="263">
        <v>105.75999999999999</v>
      </c>
      <c r="BU24" s="79">
        <v>29</v>
      </c>
      <c r="BV24" s="254">
        <v>60</v>
      </c>
      <c r="BW24" s="262">
        <v>131.16</v>
      </c>
      <c r="BX24" s="262">
        <v>147.6</v>
      </c>
      <c r="BY24" s="254"/>
      <c r="BZ24" s="254">
        <v>37</v>
      </c>
      <c r="CA24" s="254">
        <v>60</v>
      </c>
      <c r="CB24" s="262">
        <v>121</v>
      </c>
      <c r="CC24" s="262">
        <v>133.6</v>
      </c>
      <c r="CD24" s="254"/>
      <c r="CE24" s="254">
        <v>45</v>
      </c>
      <c r="CF24" s="254">
        <v>60</v>
      </c>
      <c r="CG24" s="262">
        <v>98.28</v>
      </c>
      <c r="CH24" s="263">
        <v>105.75999999999999</v>
      </c>
    </row>
    <row r="25" spans="7:86" x14ac:dyDescent="0.25">
      <c r="G25" s="248">
        <f t="shared" si="0"/>
        <v>0.98809523809523814</v>
      </c>
      <c r="H25" s="248">
        <f t="shared" si="0"/>
        <v>0.9882352941176471</v>
      </c>
      <c r="I25" s="248">
        <f t="shared" si="0"/>
        <v>0.98832684824902728</v>
      </c>
      <c r="J25" s="79">
        <f>12+J24</f>
        <v>72</v>
      </c>
      <c r="K25" s="277">
        <f>+L25-90+7</f>
        <v>163</v>
      </c>
      <c r="L25" s="278">
        <f>+R21+65</f>
        <v>246</v>
      </c>
      <c r="M25" s="278">
        <f>+L25+U21+7</f>
        <v>332</v>
      </c>
      <c r="N25" s="278">
        <f>+M25+V21+7</f>
        <v>420</v>
      </c>
      <c r="O25" s="279">
        <f>+N25+V21+7</f>
        <v>508</v>
      </c>
      <c r="P25" s="248">
        <f t="shared" si="1"/>
        <v>0.72072072072072069</v>
      </c>
      <c r="Q25" s="248">
        <v>24</v>
      </c>
      <c r="R25" s="248">
        <v>101</v>
      </c>
      <c r="S25" s="248">
        <v>160</v>
      </c>
      <c r="T25" s="248">
        <v>198</v>
      </c>
      <c r="U25" s="248">
        <f t="shared" si="2"/>
        <v>59</v>
      </c>
      <c r="V25" s="248">
        <f t="shared" si="2"/>
        <v>38</v>
      </c>
      <c r="Y25" s="79">
        <v>30</v>
      </c>
      <c r="Z25" s="254">
        <v>4</v>
      </c>
      <c r="AA25" s="262">
        <v>28.27</v>
      </c>
      <c r="AB25" s="262">
        <v>31.59</v>
      </c>
      <c r="AC25" s="254"/>
      <c r="AD25" s="254">
        <v>38</v>
      </c>
      <c r="AE25" s="254">
        <v>4</v>
      </c>
      <c r="AF25" s="262">
        <v>37.28</v>
      </c>
      <c r="AG25" s="262">
        <v>40.580000000000005</v>
      </c>
      <c r="AH25" s="254"/>
      <c r="AI25" s="254">
        <v>46</v>
      </c>
      <c r="AJ25" s="254">
        <v>4</v>
      </c>
      <c r="AK25" s="262">
        <v>42.72</v>
      </c>
      <c r="AL25" s="263">
        <v>43.62</v>
      </c>
      <c r="AO25" s="79">
        <v>30</v>
      </c>
      <c r="AP25" s="254">
        <v>7</v>
      </c>
      <c r="AQ25" s="262">
        <v>45.089999999999996</v>
      </c>
      <c r="AR25" s="262">
        <v>49.5</v>
      </c>
      <c r="AS25" s="254"/>
      <c r="AT25" s="254">
        <v>38</v>
      </c>
      <c r="AU25" s="254">
        <v>7</v>
      </c>
      <c r="AV25" s="262">
        <v>55.54</v>
      </c>
      <c r="AW25" s="262">
        <v>59.419999999999995</v>
      </c>
      <c r="AX25" s="254"/>
      <c r="AY25" s="254">
        <v>46</v>
      </c>
      <c r="AZ25" s="254">
        <v>7</v>
      </c>
      <c r="BA25" s="262">
        <v>59.06</v>
      </c>
      <c r="BB25" s="263">
        <v>60.38</v>
      </c>
      <c r="BE25" s="79">
        <v>30</v>
      </c>
      <c r="BF25" s="254">
        <v>4</v>
      </c>
      <c r="BG25" s="262">
        <v>47.55</v>
      </c>
      <c r="BH25" s="262">
        <v>50.32</v>
      </c>
      <c r="BI25" s="254"/>
      <c r="BJ25" s="254">
        <v>38</v>
      </c>
      <c r="BK25" s="254">
        <v>4</v>
      </c>
      <c r="BL25" s="262">
        <v>55.5</v>
      </c>
      <c r="BM25" s="262">
        <v>58.09</v>
      </c>
      <c r="BN25" s="254"/>
      <c r="BO25" s="254">
        <v>46</v>
      </c>
      <c r="BP25" s="254">
        <v>4</v>
      </c>
      <c r="BQ25" s="262">
        <v>60.3</v>
      </c>
      <c r="BR25" s="263">
        <v>62.01</v>
      </c>
      <c r="BU25" s="79">
        <v>30</v>
      </c>
      <c r="BV25" s="254">
        <v>7</v>
      </c>
      <c r="BW25" s="262">
        <v>71.039999999999992</v>
      </c>
      <c r="BX25" s="262">
        <v>77.430000000000007</v>
      </c>
      <c r="BY25" s="254"/>
      <c r="BZ25" s="254">
        <v>38</v>
      </c>
      <c r="CA25" s="254">
        <v>7</v>
      </c>
      <c r="CB25" s="262">
        <v>78.56</v>
      </c>
      <c r="CC25" s="262">
        <v>84.2</v>
      </c>
      <c r="CD25" s="254"/>
      <c r="CE25" s="254">
        <v>46</v>
      </c>
      <c r="CF25" s="254">
        <v>7</v>
      </c>
      <c r="CG25" s="262">
        <v>78.240000000000009</v>
      </c>
      <c r="CH25" s="263">
        <v>81.8</v>
      </c>
    </row>
    <row r="26" spans="7:86" x14ac:dyDescent="0.25">
      <c r="G26" s="248">
        <f t="shared" si="0"/>
        <v>0.95331325301204817</v>
      </c>
      <c r="H26" s="248">
        <f t="shared" si="0"/>
        <v>0.955952380952381</v>
      </c>
      <c r="I26" s="248">
        <f t="shared" si="0"/>
        <v>0.95767716535433067</v>
      </c>
      <c r="J26" s="79">
        <f>12+J25</f>
        <v>84</v>
      </c>
      <c r="K26" s="277">
        <f>+AVERAGE(K25,K27)</f>
        <v>153</v>
      </c>
      <c r="L26" s="278">
        <f>+R22+55</f>
        <v>226</v>
      </c>
      <c r="M26" s="278">
        <f>+AVERAGE(M25,M27)</f>
        <v>316.5</v>
      </c>
      <c r="N26" s="278">
        <f>+AVERAGE(N25,N27)</f>
        <v>401.5</v>
      </c>
      <c r="O26" s="279">
        <f>+AVERAGE(O25,O27)</f>
        <v>486.5</v>
      </c>
      <c r="Y26" s="79">
        <v>30</v>
      </c>
      <c r="Z26" s="254">
        <v>9</v>
      </c>
      <c r="AA26" s="262">
        <v>46.61</v>
      </c>
      <c r="AB26" s="262">
        <v>50.75</v>
      </c>
      <c r="AC26" s="254"/>
      <c r="AD26" s="254">
        <v>38</v>
      </c>
      <c r="AE26" s="254">
        <v>9</v>
      </c>
      <c r="AF26" s="262">
        <v>57.36</v>
      </c>
      <c r="AG26" s="262">
        <v>61.04</v>
      </c>
      <c r="AH26" s="254"/>
      <c r="AI26" s="254">
        <v>46</v>
      </c>
      <c r="AJ26" s="254">
        <v>9</v>
      </c>
      <c r="AK26" s="262">
        <v>61.04</v>
      </c>
      <c r="AL26" s="263">
        <v>62.16</v>
      </c>
      <c r="AO26" s="79">
        <v>30</v>
      </c>
      <c r="AP26" s="254">
        <v>9</v>
      </c>
      <c r="AQ26" s="262">
        <v>50.15</v>
      </c>
      <c r="AR26" s="262">
        <v>54.550000000000004</v>
      </c>
      <c r="AS26" s="254"/>
      <c r="AT26" s="254">
        <v>38</v>
      </c>
      <c r="AU26" s="254">
        <v>9</v>
      </c>
      <c r="AV26" s="262">
        <v>60.66</v>
      </c>
      <c r="AW26" s="262">
        <v>64.75</v>
      </c>
      <c r="AX26" s="254"/>
      <c r="AY26" s="254">
        <v>46</v>
      </c>
      <c r="AZ26" s="254">
        <v>9</v>
      </c>
      <c r="BA26" s="262">
        <v>63.54</v>
      </c>
      <c r="BB26" s="263">
        <v>65.150000000000006</v>
      </c>
      <c r="BE26" s="79">
        <v>30</v>
      </c>
      <c r="BF26" s="254">
        <v>9</v>
      </c>
      <c r="BG26" s="262">
        <v>71.52</v>
      </c>
      <c r="BH26" s="262">
        <v>78.52</v>
      </c>
      <c r="BI26" s="254"/>
      <c r="BJ26" s="254">
        <v>38</v>
      </c>
      <c r="BK26" s="254">
        <v>9</v>
      </c>
      <c r="BL26" s="262">
        <v>78.169999999999987</v>
      </c>
      <c r="BM26" s="262">
        <v>84.22</v>
      </c>
      <c r="BN26" s="254"/>
      <c r="BO26" s="254">
        <v>46</v>
      </c>
      <c r="BP26" s="254">
        <v>9</v>
      </c>
      <c r="BQ26" s="262">
        <v>78.72999999999999</v>
      </c>
      <c r="BR26" s="263">
        <v>82.78</v>
      </c>
      <c r="BU26" s="79">
        <v>30</v>
      </c>
      <c r="BV26" s="254">
        <v>9</v>
      </c>
      <c r="BW26" s="262">
        <v>77.31</v>
      </c>
      <c r="BX26" s="262">
        <v>85.42</v>
      </c>
      <c r="BY26" s="254"/>
      <c r="BZ26" s="254">
        <v>38</v>
      </c>
      <c r="CA26" s="254">
        <v>9</v>
      </c>
      <c r="CB26" s="262">
        <v>83.88</v>
      </c>
      <c r="CC26" s="262">
        <v>90.78</v>
      </c>
      <c r="CD26" s="254"/>
      <c r="CE26" s="254">
        <v>46</v>
      </c>
      <c r="CF26" s="254">
        <v>9</v>
      </c>
      <c r="CG26" s="262">
        <v>82.12</v>
      </c>
      <c r="CH26" s="263">
        <v>86.61999999999999</v>
      </c>
    </row>
    <row r="27" spans="7:86" x14ac:dyDescent="0.25">
      <c r="G27" s="248">
        <f t="shared" si="0"/>
        <v>0.95102685624012639</v>
      </c>
      <c r="H27" s="248">
        <f t="shared" si="0"/>
        <v>0.95392278953922793</v>
      </c>
      <c r="I27" s="248">
        <f t="shared" si="0"/>
        <v>0.95580678314491263</v>
      </c>
      <c r="J27" s="79">
        <f>12+J26</f>
        <v>96</v>
      </c>
      <c r="K27" s="277">
        <f>+L27-80+7</f>
        <v>143</v>
      </c>
      <c r="L27" s="278">
        <f>+R23+55</f>
        <v>216</v>
      </c>
      <c r="M27" s="278">
        <f t="shared" ref="M27:N29" si="5">+L27+U23+7</f>
        <v>301</v>
      </c>
      <c r="N27" s="278">
        <f t="shared" si="5"/>
        <v>383</v>
      </c>
      <c r="O27" s="279">
        <f>+N27+V23+7</f>
        <v>465</v>
      </c>
      <c r="Y27" s="79">
        <v>30</v>
      </c>
      <c r="Z27" s="254">
        <v>18</v>
      </c>
      <c r="AA27" s="262">
        <v>64.650000000000006</v>
      </c>
      <c r="AB27" s="262">
        <v>69.460000000000008</v>
      </c>
      <c r="AC27" s="254"/>
      <c r="AD27" s="254">
        <v>38</v>
      </c>
      <c r="AE27" s="254">
        <v>18</v>
      </c>
      <c r="AF27" s="262">
        <v>74.11</v>
      </c>
      <c r="AG27" s="262">
        <v>79.839999999999989</v>
      </c>
      <c r="AH27" s="254"/>
      <c r="AI27" s="254">
        <v>46</v>
      </c>
      <c r="AJ27" s="254">
        <v>18</v>
      </c>
      <c r="AK27" s="262">
        <v>74.19</v>
      </c>
      <c r="AL27" s="263">
        <v>77.760000000000005</v>
      </c>
      <c r="AO27" s="79">
        <v>30</v>
      </c>
      <c r="AP27" s="254">
        <v>18</v>
      </c>
      <c r="AQ27" s="262">
        <v>66.289999999999992</v>
      </c>
      <c r="AR27" s="262">
        <v>71.27</v>
      </c>
      <c r="AS27" s="254"/>
      <c r="AT27" s="254">
        <v>38</v>
      </c>
      <c r="AU27" s="254">
        <v>18</v>
      </c>
      <c r="AV27" s="262">
        <v>75.55</v>
      </c>
      <c r="AW27" s="262">
        <v>81.39</v>
      </c>
      <c r="AX27" s="254"/>
      <c r="AY27" s="254">
        <v>46</v>
      </c>
      <c r="AZ27" s="254">
        <v>18</v>
      </c>
      <c r="BA27" s="262">
        <v>75.149999999999991</v>
      </c>
      <c r="BB27" s="263">
        <v>78.91</v>
      </c>
      <c r="BE27" s="79">
        <v>30</v>
      </c>
      <c r="BF27" s="254">
        <v>18</v>
      </c>
      <c r="BG27" s="262">
        <v>96.23</v>
      </c>
      <c r="BH27" s="262">
        <v>110.92</v>
      </c>
      <c r="BI27" s="254"/>
      <c r="BJ27" s="254">
        <v>38</v>
      </c>
      <c r="BK27" s="254">
        <v>18</v>
      </c>
      <c r="BL27" s="262">
        <v>98.31</v>
      </c>
      <c r="BM27" s="262">
        <v>109.9</v>
      </c>
      <c r="BN27" s="254"/>
      <c r="BO27" s="254">
        <v>46</v>
      </c>
      <c r="BP27" s="254">
        <v>18</v>
      </c>
      <c r="BQ27" s="262">
        <v>91.990000000000009</v>
      </c>
      <c r="BR27" s="263">
        <v>99.5</v>
      </c>
      <c r="BU27" s="79">
        <v>30</v>
      </c>
      <c r="BV27" s="254">
        <v>18</v>
      </c>
      <c r="BW27" s="262">
        <v>98.070000000000007</v>
      </c>
      <c r="BX27" s="262">
        <v>113.13</v>
      </c>
      <c r="BY27" s="254"/>
      <c r="BZ27" s="254">
        <v>38</v>
      </c>
      <c r="CA27" s="254">
        <v>18</v>
      </c>
      <c r="CB27" s="262">
        <v>99.929999999999993</v>
      </c>
      <c r="CC27" s="262">
        <v>111.8</v>
      </c>
      <c r="CD27" s="254"/>
      <c r="CE27" s="254">
        <v>46</v>
      </c>
      <c r="CF27" s="254">
        <v>18</v>
      </c>
      <c r="CG27" s="262">
        <v>92.97</v>
      </c>
      <c r="CH27" s="263">
        <v>100.60000000000001</v>
      </c>
    </row>
    <row r="28" spans="7:86" x14ac:dyDescent="0.25">
      <c r="G28" s="248">
        <f t="shared" si="0"/>
        <v>0.94352159468438535</v>
      </c>
      <c r="H28" s="248">
        <f t="shared" si="0"/>
        <v>0.94255874673629247</v>
      </c>
      <c r="I28" s="248">
        <f t="shared" si="0"/>
        <v>0.9419354838709677</v>
      </c>
      <c r="J28" s="79">
        <v>120</v>
      </c>
      <c r="K28" s="277">
        <f>+L28-80+7</f>
        <v>128</v>
      </c>
      <c r="L28" s="278">
        <f>+R24+55</f>
        <v>201</v>
      </c>
      <c r="M28" s="278">
        <f t="shared" si="5"/>
        <v>284</v>
      </c>
      <c r="N28" s="278">
        <f t="shared" si="5"/>
        <v>361</v>
      </c>
      <c r="O28" s="279">
        <f>+N28+V24+7</f>
        <v>438</v>
      </c>
      <c r="Y28" s="79">
        <v>30</v>
      </c>
      <c r="Z28" s="254">
        <v>27</v>
      </c>
      <c r="AA28" s="262">
        <v>73.67</v>
      </c>
      <c r="AB28" s="262">
        <v>78.820000000000007</v>
      </c>
      <c r="AC28" s="254"/>
      <c r="AD28" s="254">
        <v>38</v>
      </c>
      <c r="AE28" s="254">
        <v>27</v>
      </c>
      <c r="AF28" s="262">
        <v>81.67</v>
      </c>
      <c r="AG28" s="262">
        <v>88.29</v>
      </c>
      <c r="AH28" s="254"/>
      <c r="AI28" s="254">
        <v>46</v>
      </c>
      <c r="AJ28" s="254">
        <v>27</v>
      </c>
      <c r="AK28" s="262">
        <v>79.03</v>
      </c>
      <c r="AL28" s="263">
        <v>83.41</v>
      </c>
      <c r="AO28" s="79">
        <v>30</v>
      </c>
      <c r="AP28" s="254">
        <v>27</v>
      </c>
      <c r="AQ28" s="262">
        <v>77.899999999999991</v>
      </c>
      <c r="AR28" s="262">
        <v>83.31</v>
      </c>
      <c r="AS28" s="254"/>
      <c r="AT28" s="254">
        <v>38</v>
      </c>
      <c r="AU28" s="254">
        <v>27</v>
      </c>
      <c r="AV28" s="262">
        <v>85.089999999999989</v>
      </c>
      <c r="AW28" s="262">
        <v>92.100000000000009</v>
      </c>
      <c r="AX28" s="254"/>
      <c r="AY28" s="254">
        <v>46</v>
      </c>
      <c r="AZ28" s="254">
        <v>27</v>
      </c>
      <c r="BA28" s="262">
        <v>81.010000000000005</v>
      </c>
      <c r="BB28" s="263">
        <v>85.7</v>
      </c>
      <c r="BE28" s="79">
        <v>30</v>
      </c>
      <c r="BF28" s="254">
        <v>27</v>
      </c>
      <c r="BG28" s="262">
        <v>108.69</v>
      </c>
      <c r="BH28" s="262">
        <v>126.42</v>
      </c>
      <c r="BI28" s="254"/>
      <c r="BJ28" s="254">
        <v>38</v>
      </c>
      <c r="BK28" s="254">
        <v>27</v>
      </c>
      <c r="BL28" s="262">
        <v>108.21</v>
      </c>
      <c r="BM28" s="262">
        <v>121.87</v>
      </c>
      <c r="BN28" s="254"/>
      <c r="BO28" s="254">
        <v>46</v>
      </c>
      <c r="BP28" s="254">
        <v>27</v>
      </c>
      <c r="BQ28" s="262">
        <v>97.09</v>
      </c>
      <c r="BR28" s="263">
        <v>105.63</v>
      </c>
      <c r="BU28" s="79">
        <v>30</v>
      </c>
      <c r="BV28" s="254">
        <v>27</v>
      </c>
      <c r="BW28" s="262">
        <v>111.66</v>
      </c>
      <c r="BX28" s="262">
        <v>129.43</v>
      </c>
      <c r="BY28" s="254"/>
      <c r="BZ28" s="254">
        <v>38</v>
      </c>
      <c r="CA28" s="254">
        <v>27</v>
      </c>
      <c r="CB28" s="262">
        <v>110.25</v>
      </c>
      <c r="CC28" s="262">
        <v>123.8</v>
      </c>
      <c r="CD28" s="254"/>
      <c r="CE28" s="254">
        <v>46</v>
      </c>
      <c r="CF28" s="254">
        <v>27</v>
      </c>
      <c r="CG28" s="262">
        <v>97.85</v>
      </c>
      <c r="CH28" s="263">
        <v>106.2</v>
      </c>
    </row>
    <row r="29" spans="7:86" ht="14.4" thickBot="1" x14ac:dyDescent="0.3">
      <c r="G29" s="248">
        <f t="shared" si="0"/>
        <v>0.78169014084507038</v>
      </c>
      <c r="H29" s="248">
        <f t="shared" si="0"/>
        <v>0.73961218836565101</v>
      </c>
      <c r="I29" s="248">
        <f t="shared" si="0"/>
        <v>0.71232876712328763</v>
      </c>
      <c r="J29" s="280">
        <v>240</v>
      </c>
      <c r="K29" s="281">
        <f>+L29-50+7</f>
        <v>113</v>
      </c>
      <c r="L29" s="282">
        <f>+R25+55</f>
        <v>156</v>
      </c>
      <c r="M29" s="282">
        <f t="shared" si="5"/>
        <v>222</v>
      </c>
      <c r="N29" s="282">
        <f t="shared" si="5"/>
        <v>267</v>
      </c>
      <c r="O29" s="283">
        <f>+N29+V25+7</f>
        <v>312</v>
      </c>
      <c r="Y29" s="79">
        <v>30</v>
      </c>
      <c r="Z29" s="254">
        <v>48</v>
      </c>
      <c r="AA29" s="262">
        <v>101.53</v>
      </c>
      <c r="AB29" s="262">
        <v>107.39</v>
      </c>
      <c r="AC29" s="254"/>
      <c r="AD29" s="254">
        <v>38</v>
      </c>
      <c r="AE29" s="254">
        <v>48</v>
      </c>
      <c r="AF29" s="262">
        <v>102.09</v>
      </c>
      <c r="AG29" s="262">
        <v>110.54</v>
      </c>
      <c r="AH29" s="254"/>
      <c r="AI29" s="254">
        <v>46</v>
      </c>
      <c r="AJ29" s="254">
        <v>48</v>
      </c>
      <c r="AK29" s="262">
        <v>89.21</v>
      </c>
      <c r="AL29" s="263">
        <v>94.860000000000014</v>
      </c>
      <c r="AO29" s="79">
        <v>30</v>
      </c>
      <c r="AP29" s="254">
        <v>48</v>
      </c>
      <c r="AQ29" s="262">
        <v>101.53</v>
      </c>
      <c r="AR29" s="262">
        <v>107.39</v>
      </c>
      <c r="AS29" s="254"/>
      <c r="AT29" s="254">
        <v>38</v>
      </c>
      <c r="AU29" s="254">
        <v>48</v>
      </c>
      <c r="AV29" s="262">
        <v>102.09</v>
      </c>
      <c r="AW29" s="262">
        <v>110.54</v>
      </c>
      <c r="AX29" s="254"/>
      <c r="AY29" s="254">
        <v>46</v>
      </c>
      <c r="AZ29" s="254">
        <v>48</v>
      </c>
      <c r="BA29" s="262">
        <v>89.21</v>
      </c>
      <c r="BB29" s="263">
        <v>94.860000000000014</v>
      </c>
      <c r="BE29" s="79">
        <v>30</v>
      </c>
      <c r="BF29" s="254">
        <v>48</v>
      </c>
      <c r="BG29" s="262">
        <v>125.19</v>
      </c>
      <c r="BH29" s="262">
        <v>142.5</v>
      </c>
      <c r="BI29" s="254"/>
      <c r="BJ29" s="254">
        <v>38</v>
      </c>
      <c r="BK29" s="254">
        <v>48</v>
      </c>
      <c r="BL29" s="262">
        <v>117.39</v>
      </c>
      <c r="BM29" s="262">
        <v>130.32</v>
      </c>
      <c r="BN29" s="254"/>
      <c r="BO29" s="254">
        <v>46</v>
      </c>
      <c r="BP29" s="254">
        <v>48</v>
      </c>
      <c r="BQ29" s="262">
        <v>98.11</v>
      </c>
      <c r="BR29" s="263">
        <v>105.67999999999999</v>
      </c>
      <c r="BU29" s="79">
        <v>30</v>
      </c>
      <c r="BV29" s="254">
        <v>48</v>
      </c>
      <c r="BW29" s="262">
        <v>125.19</v>
      </c>
      <c r="BX29" s="262">
        <v>142.5</v>
      </c>
      <c r="BY29" s="254"/>
      <c r="BZ29" s="254">
        <v>38</v>
      </c>
      <c r="CA29" s="254">
        <v>48</v>
      </c>
      <c r="CB29" s="262">
        <v>117.39</v>
      </c>
      <c r="CC29" s="262">
        <v>130.32</v>
      </c>
      <c r="CD29" s="254"/>
      <c r="CE29" s="254">
        <v>46</v>
      </c>
      <c r="CF29" s="254">
        <v>48</v>
      </c>
      <c r="CG29" s="262">
        <v>98.11</v>
      </c>
      <c r="CH29" s="263">
        <v>105.67999999999999</v>
      </c>
    </row>
    <row r="30" spans="7:86" x14ac:dyDescent="0.25">
      <c r="Y30" s="79">
        <v>30</v>
      </c>
      <c r="Z30" s="254">
        <v>60</v>
      </c>
      <c r="AA30" s="262">
        <v>106.16</v>
      </c>
      <c r="AB30" s="262">
        <v>111.64</v>
      </c>
      <c r="AC30" s="254"/>
      <c r="AD30" s="254">
        <v>38</v>
      </c>
      <c r="AE30" s="254">
        <v>60</v>
      </c>
      <c r="AF30" s="262">
        <v>104.28999999999999</v>
      </c>
      <c r="AG30" s="262">
        <v>112.63</v>
      </c>
      <c r="AH30" s="254"/>
      <c r="AI30" s="254">
        <v>46</v>
      </c>
      <c r="AJ30" s="254">
        <v>60</v>
      </c>
      <c r="AK30" s="262">
        <v>88.210000000000008</v>
      </c>
      <c r="AL30" s="263">
        <v>93.67</v>
      </c>
      <c r="AO30" s="79">
        <v>30</v>
      </c>
      <c r="AP30" s="254">
        <v>60</v>
      </c>
      <c r="AQ30" s="262">
        <v>106.16</v>
      </c>
      <c r="AR30" s="262">
        <v>111.64</v>
      </c>
      <c r="AS30" s="254"/>
      <c r="AT30" s="254">
        <v>38</v>
      </c>
      <c r="AU30" s="254">
        <v>60</v>
      </c>
      <c r="AV30" s="262">
        <v>104.28999999999999</v>
      </c>
      <c r="AW30" s="262">
        <v>112.63</v>
      </c>
      <c r="AX30" s="254"/>
      <c r="AY30" s="254">
        <v>46</v>
      </c>
      <c r="AZ30" s="254">
        <v>60</v>
      </c>
      <c r="BA30" s="262">
        <v>88.210000000000008</v>
      </c>
      <c r="BB30" s="263">
        <v>93.67</v>
      </c>
      <c r="BE30" s="79">
        <v>30</v>
      </c>
      <c r="BF30" s="254">
        <v>60</v>
      </c>
      <c r="BG30" s="262">
        <v>129.88999999999999</v>
      </c>
      <c r="BH30" s="262">
        <v>145.85</v>
      </c>
      <c r="BI30" s="254"/>
      <c r="BJ30" s="254">
        <v>38</v>
      </c>
      <c r="BK30" s="254">
        <v>60</v>
      </c>
      <c r="BL30" s="262">
        <v>118.16</v>
      </c>
      <c r="BM30" s="262">
        <v>130.12</v>
      </c>
      <c r="BN30" s="254"/>
      <c r="BO30" s="254">
        <v>46</v>
      </c>
      <c r="BP30" s="254">
        <v>60</v>
      </c>
      <c r="BQ30" s="262">
        <v>95.44</v>
      </c>
      <c r="BR30" s="263">
        <v>102.28</v>
      </c>
      <c r="BU30" s="79">
        <v>30</v>
      </c>
      <c r="BV30" s="254">
        <v>60</v>
      </c>
      <c r="BW30" s="262">
        <v>129.88999999999999</v>
      </c>
      <c r="BX30" s="262">
        <v>145.85</v>
      </c>
      <c r="BY30" s="254"/>
      <c r="BZ30" s="254">
        <v>38</v>
      </c>
      <c r="CA30" s="254">
        <v>60</v>
      </c>
      <c r="CB30" s="262">
        <v>118.16</v>
      </c>
      <c r="CC30" s="262">
        <v>130.12</v>
      </c>
      <c r="CD30" s="254"/>
      <c r="CE30" s="254">
        <v>46</v>
      </c>
      <c r="CF30" s="254">
        <v>60</v>
      </c>
      <c r="CG30" s="262">
        <v>95.44</v>
      </c>
      <c r="CH30" s="263">
        <v>102.28</v>
      </c>
    </row>
    <row r="31" spans="7:86" x14ac:dyDescent="0.25">
      <c r="Y31" s="79">
        <v>31</v>
      </c>
      <c r="Z31" s="254">
        <v>4</v>
      </c>
      <c r="AA31" s="262">
        <v>29.46</v>
      </c>
      <c r="AB31" s="262">
        <v>32.82</v>
      </c>
      <c r="AC31" s="254"/>
      <c r="AD31" s="254">
        <v>39</v>
      </c>
      <c r="AE31" s="254">
        <v>4</v>
      </c>
      <c r="AF31" s="262">
        <v>37.96</v>
      </c>
      <c r="AG31" s="262">
        <v>40.96</v>
      </c>
      <c r="AH31" s="254"/>
      <c r="AI31" s="254">
        <v>47</v>
      </c>
      <c r="AJ31" s="254">
        <v>4</v>
      </c>
      <c r="AK31" s="262">
        <v>43.4</v>
      </c>
      <c r="AL31" s="263">
        <v>44</v>
      </c>
      <c r="AO31" s="79">
        <v>31</v>
      </c>
      <c r="AP31" s="254">
        <v>7</v>
      </c>
      <c r="AQ31" s="262">
        <v>46.519999999999996</v>
      </c>
      <c r="AR31" s="262">
        <v>50.9</v>
      </c>
      <c r="AS31" s="254"/>
      <c r="AT31" s="254">
        <v>39</v>
      </c>
      <c r="AU31" s="254">
        <v>7</v>
      </c>
      <c r="AV31" s="262">
        <v>55.980000000000004</v>
      </c>
      <c r="AW31" s="262">
        <v>59.54</v>
      </c>
      <c r="AX31" s="254"/>
      <c r="AY31" s="254">
        <v>47</v>
      </c>
      <c r="AZ31" s="254">
        <v>7</v>
      </c>
      <c r="BA31" s="262">
        <v>59.5</v>
      </c>
      <c r="BB31" s="263">
        <v>60.5</v>
      </c>
      <c r="BE31" s="79">
        <v>31</v>
      </c>
      <c r="BF31" s="254">
        <v>4</v>
      </c>
      <c r="BG31" s="262">
        <v>48.6</v>
      </c>
      <c r="BH31" s="262">
        <v>51.36</v>
      </c>
      <c r="BI31" s="254"/>
      <c r="BJ31" s="254">
        <v>39</v>
      </c>
      <c r="BK31" s="254">
        <v>4</v>
      </c>
      <c r="BL31" s="262">
        <v>56.1</v>
      </c>
      <c r="BM31" s="262">
        <v>58.58</v>
      </c>
      <c r="BN31" s="254"/>
      <c r="BO31" s="254">
        <v>47</v>
      </c>
      <c r="BP31" s="254">
        <v>4</v>
      </c>
      <c r="BQ31" s="262">
        <v>60.9</v>
      </c>
      <c r="BR31" s="263">
        <v>62.5</v>
      </c>
      <c r="BU31" s="79">
        <v>31</v>
      </c>
      <c r="BV31" s="254">
        <v>7</v>
      </c>
      <c r="BW31" s="262">
        <v>72.11999999999999</v>
      </c>
      <c r="BX31" s="262">
        <v>78.44</v>
      </c>
      <c r="BY31" s="254"/>
      <c r="BZ31" s="254">
        <v>39</v>
      </c>
      <c r="CA31" s="254">
        <v>7</v>
      </c>
      <c r="CB31" s="262">
        <v>78.52</v>
      </c>
      <c r="CC31" s="262">
        <v>83.9</v>
      </c>
      <c r="CD31" s="254"/>
      <c r="CE31" s="254">
        <v>47</v>
      </c>
      <c r="CF31" s="254">
        <v>7</v>
      </c>
      <c r="CG31" s="262">
        <v>78.2</v>
      </c>
      <c r="CH31" s="263">
        <v>81.5</v>
      </c>
    </row>
    <row r="32" spans="7:86" x14ac:dyDescent="0.25">
      <c r="Y32" s="79">
        <v>31</v>
      </c>
      <c r="Z32" s="254">
        <v>9</v>
      </c>
      <c r="AA32" s="262">
        <v>48.08</v>
      </c>
      <c r="AB32" s="262">
        <v>52.199999999999996</v>
      </c>
      <c r="AC32" s="254"/>
      <c r="AD32" s="254">
        <v>39</v>
      </c>
      <c r="AE32" s="254">
        <v>9</v>
      </c>
      <c r="AF32" s="262">
        <v>57.82</v>
      </c>
      <c r="AG32" s="262">
        <v>61.18</v>
      </c>
      <c r="AH32" s="254"/>
      <c r="AI32" s="254">
        <v>47</v>
      </c>
      <c r="AJ32" s="254">
        <v>9</v>
      </c>
      <c r="AK32" s="262">
        <v>61.5</v>
      </c>
      <c r="AL32" s="263">
        <v>62.3</v>
      </c>
      <c r="AO32" s="79">
        <v>31</v>
      </c>
      <c r="AP32" s="254">
        <v>9</v>
      </c>
      <c r="AQ32" s="262">
        <v>51.599999999999994</v>
      </c>
      <c r="AR32" s="262">
        <v>56</v>
      </c>
      <c r="AS32" s="254"/>
      <c r="AT32" s="254">
        <v>39</v>
      </c>
      <c r="AU32" s="254">
        <v>9</v>
      </c>
      <c r="AV32" s="262">
        <v>61.019999999999996</v>
      </c>
      <c r="AW32" s="262">
        <v>64.8</v>
      </c>
      <c r="AX32" s="254"/>
      <c r="AY32" s="254">
        <v>47</v>
      </c>
      <c r="AZ32" s="254">
        <v>9</v>
      </c>
      <c r="BA32" s="262">
        <v>63.9</v>
      </c>
      <c r="BB32" s="263">
        <v>65.2</v>
      </c>
      <c r="BE32" s="79">
        <v>31</v>
      </c>
      <c r="BF32" s="254">
        <v>9</v>
      </c>
      <c r="BG32" s="262">
        <v>72.459999999999994</v>
      </c>
      <c r="BH32" s="262">
        <v>79.36</v>
      </c>
      <c r="BI32" s="254"/>
      <c r="BJ32" s="254">
        <v>39</v>
      </c>
      <c r="BK32" s="254">
        <v>9</v>
      </c>
      <c r="BL32" s="262">
        <v>78.239999999999995</v>
      </c>
      <c r="BM32" s="262">
        <v>84.04</v>
      </c>
      <c r="BN32" s="254"/>
      <c r="BO32" s="254">
        <v>47</v>
      </c>
      <c r="BP32" s="254">
        <v>9</v>
      </c>
      <c r="BQ32" s="262">
        <v>78.8</v>
      </c>
      <c r="BR32" s="263">
        <v>82.6</v>
      </c>
      <c r="BU32" s="79">
        <v>31</v>
      </c>
      <c r="BV32" s="254">
        <v>9</v>
      </c>
      <c r="BW32" s="262">
        <v>78.28</v>
      </c>
      <c r="BX32" s="262">
        <v>86.26</v>
      </c>
      <c r="BY32" s="254"/>
      <c r="BZ32" s="254">
        <v>39</v>
      </c>
      <c r="CA32" s="254">
        <v>9</v>
      </c>
      <c r="CB32" s="262">
        <v>83.66</v>
      </c>
      <c r="CC32" s="262">
        <v>90.259999999999991</v>
      </c>
      <c r="CD32" s="254"/>
      <c r="CE32" s="254">
        <v>47</v>
      </c>
      <c r="CF32" s="254">
        <v>9</v>
      </c>
      <c r="CG32" s="262">
        <v>81.900000000000006</v>
      </c>
      <c r="CH32" s="263">
        <v>86.1</v>
      </c>
    </row>
    <row r="33" spans="25:86" x14ac:dyDescent="0.25">
      <c r="Y33" s="79">
        <v>31</v>
      </c>
      <c r="Z33" s="254">
        <v>18</v>
      </c>
      <c r="AA33" s="262">
        <v>66</v>
      </c>
      <c r="AB33" s="262">
        <v>70.98</v>
      </c>
      <c r="AC33" s="254"/>
      <c r="AD33" s="254">
        <v>39</v>
      </c>
      <c r="AE33" s="254">
        <v>18</v>
      </c>
      <c r="AF33" s="262">
        <v>74.11999999999999</v>
      </c>
      <c r="AG33" s="262">
        <v>79.58</v>
      </c>
      <c r="AH33" s="254"/>
      <c r="AI33" s="254">
        <v>47</v>
      </c>
      <c r="AJ33" s="254">
        <v>18</v>
      </c>
      <c r="AK33" s="262">
        <v>74.2</v>
      </c>
      <c r="AL33" s="263">
        <v>77.5</v>
      </c>
      <c r="AO33" s="79">
        <v>31</v>
      </c>
      <c r="AP33" s="254">
        <v>18</v>
      </c>
      <c r="AQ33" s="262">
        <v>67.61999999999999</v>
      </c>
      <c r="AR33" s="262">
        <v>72.760000000000005</v>
      </c>
      <c r="AS33" s="254"/>
      <c r="AT33" s="254">
        <v>39</v>
      </c>
      <c r="AU33" s="254">
        <v>18</v>
      </c>
      <c r="AV33" s="262">
        <v>75.5</v>
      </c>
      <c r="AW33" s="262">
        <v>81.08</v>
      </c>
      <c r="AX33" s="254"/>
      <c r="AY33" s="254">
        <v>47</v>
      </c>
      <c r="AZ33" s="254">
        <v>18</v>
      </c>
      <c r="BA33" s="262">
        <v>75.099999999999994</v>
      </c>
      <c r="BB33" s="263">
        <v>78.599999999999994</v>
      </c>
      <c r="BE33" s="79">
        <v>31</v>
      </c>
      <c r="BF33" s="254">
        <v>18</v>
      </c>
      <c r="BG33" s="262">
        <v>96.64</v>
      </c>
      <c r="BH33" s="262">
        <v>110.96</v>
      </c>
      <c r="BI33" s="254"/>
      <c r="BJ33" s="254">
        <v>39</v>
      </c>
      <c r="BK33" s="254">
        <v>18</v>
      </c>
      <c r="BL33" s="262">
        <v>97.52</v>
      </c>
      <c r="BM33" s="262">
        <v>108.60000000000001</v>
      </c>
      <c r="BN33" s="254"/>
      <c r="BO33" s="254">
        <v>47</v>
      </c>
      <c r="BP33" s="254">
        <v>18</v>
      </c>
      <c r="BQ33" s="262">
        <v>91.2</v>
      </c>
      <c r="BR33" s="263">
        <v>98.2</v>
      </c>
      <c r="BU33" s="79">
        <v>31</v>
      </c>
      <c r="BV33" s="254">
        <v>18</v>
      </c>
      <c r="BW33" s="262">
        <v>98.460000000000008</v>
      </c>
      <c r="BX33" s="262">
        <v>113.14</v>
      </c>
      <c r="BY33" s="254"/>
      <c r="BZ33" s="254">
        <v>39</v>
      </c>
      <c r="CA33" s="254">
        <v>18</v>
      </c>
      <c r="CB33" s="262">
        <v>99.06</v>
      </c>
      <c r="CC33" s="262">
        <v>110.4</v>
      </c>
      <c r="CD33" s="254"/>
      <c r="CE33" s="254">
        <v>47</v>
      </c>
      <c r="CF33" s="254">
        <v>18</v>
      </c>
      <c r="CG33" s="262">
        <v>92.1</v>
      </c>
      <c r="CH33" s="263">
        <v>99.2</v>
      </c>
    </row>
    <row r="34" spans="25:86" x14ac:dyDescent="0.25">
      <c r="Y34" s="79">
        <v>31</v>
      </c>
      <c r="Z34" s="254">
        <v>27</v>
      </c>
      <c r="AA34" s="262">
        <v>74.86</v>
      </c>
      <c r="AB34" s="262">
        <v>80.260000000000005</v>
      </c>
      <c r="AC34" s="254"/>
      <c r="AD34" s="254">
        <v>39</v>
      </c>
      <c r="AE34" s="254">
        <v>27</v>
      </c>
      <c r="AF34" s="262">
        <v>81.34</v>
      </c>
      <c r="AG34" s="262">
        <v>87.68</v>
      </c>
      <c r="AH34" s="254"/>
      <c r="AI34" s="254">
        <v>47</v>
      </c>
      <c r="AJ34" s="254">
        <v>27</v>
      </c>
      <c r="AK34" s="262">
        <v>78.7</v>
      </c>
      <c r="AL34" s="263">
        <v>82.8</v>
      </c>
      <c r="AO34" s="79">
        <v>31</v>
      </c>
      <c r="AP34" s="254">
        <v>27</v>
      </c>
      <c r="AQ34" s="262">
        <v>79</v>
      </c>
      <c r="AR34" s="262">
        <v>84.68</v>
      </c>
      <c r="AS34" s="254"/>
      <c r="AT34" s="254">
        <v>39</v>
      </c>
      <c r="AU34" s="254">
        <v>27</v>
      </c>
      <c r="AV34" s="262">
        <v>84.58</v>
      </c>
      <c r="AW34" s="262">
        <v>91.300000000000011</v>
      </c>
      <c r="AX34" s="254"/>
      <c r="AY34" s="254">
        <v>47</v>
      </c>
      <c r="AZ34" s="254">
        <v>27</v>
      </c>
      <c r="BA34" s="262">
        <v>80.5</v>
      </c>
      <c r="BB34" s="263">
        <v>84.9</v>
      </c>
      <c r="BE34" s="79">
        <v>31</v>
      </c>
      <c r="BF34" s="254">
        <v>27</v>
      </c>
      <c r="BG34" s="262">
        <v>108.82</v>
      </c>
      <c r="BH34" s="262">
        <v>126.06</v>
      </c>
      <c r="BI34" s="254"/>
      <c r="BJ34" s="254">
        <v>39</v>
      </c>
      <c r="BK34" s="254">
        <v>27</v>
      </c>
      <c r="BL34" s="262">
        <v>106.82</v>
      </c>
      <c r="BM34" s="262">
        <v>119.84</v>
      </c>
      <c r="BN34" s="254"/>
      <c r="BO34" s="254">
        <v>47</v>
      </c>
      <c r="BP34" s="254">
        <v>27</v>
      </c>
      <c r="BQ34" s="262">
        <v>95.7</v>
      </c>
      <c r="BR34" s="263">
        <v>103.6</v>
      </c>
      <c r="BU34" s="79">
        <v>31</v>
      </c>
      <c r="BV34" s="254">
        <v>27</v>
      </c>
      <c r="BW34" s="262">
        <v>111.67999999999999</v>
      </c>
      <c r="BX34" s="262">
        <v>128.94</v>
      </c>
      <c r="BY34" s="254"/>
      <c r="BZ34" s="254">
        <v>39</v>
      </c>
      <c r="CA34" s="254">
        <v>27</v>
      </c>
      <c r="CB34" s="262">
        <v>108.7</v>
      </c>
      <c r="CC34" s="262">
        <v>121.6</v>
      </c>
      <c r="CD34" s="254"/>
      <c r="CE34" s="254">
        <v>47</v>
      </c>
      <c r="CF34" s="254">
        <v>27</v>
      </c>
      <c r="CG34" s="262">
        <v>96.3</v>
      </c>
      <c r="CH34" s="263">
        <v>104</v>
      </c>
    </row>
    <row r="35" spans="25:86" x14ac:dyDescent="0.25">
      <c r="Y35" s="79">
        <v>31</v>
      </c>
      <c r="Z35" s="254">
        <v>48</v>
      </c>
      <c r="AA35" s="262">
        <v>101.84</v>
      </c>
      <c r="AB35" s="262">
        <v>108.12</v>
      </c>
      <c r="AC35" s="254"/>
      <c r="AD35" s="254">
        <v>39</v>
      </c>
      <c r="AE35" s="254">
        <v>48</v>
      </c>
      <c r="AF35" s="262">
        <v>100.48</v>
      </c>
      <c r="AG35" s="262">
        <v>108.58</v>
      </c>
      <c r="AH35" s="254"/>
      <c r="AI35" s="254">
        <v>47</v>
      </c>
      <c r="AJ35" s="254">
        <v>48</v>
      </c>
      <c r="AK35" s="262">
        <v>87.6</v>
      </c>
      <c r="AL35" s="263">
        <v>92.9</v>
      </c>
      <c r="AO35" s="79">
        <v>31</v>
      </c>
      <c r="AP35" s="254">
        <v>48</v>
      </c>
      <c r="AQ35" s="262">
        <v>101.84</v>
      </c>
      <c r="AR35" s="262">
        <v>108.12</v>
      </c>
      <c r="AS35" s="254"/>
      <c r="AT35" s="254">
        <v>39</v>
      </c>
      <c r="AU35" s="254">
        <v>48</v>
      </c>
      <c r="AV35" s="262">
        <v>100.48</v>
      </c>
      <c r="AW35" s="262">
        <v>108.58</v>
      </c>
      <c r="AX35" s="254"/>
      <c r="AY35" s="254">
        <v>47</v>
      </c>
      <c r="AZ35" s="254">
        <v>48</v>
      </c>
      <c r="BA35" s="262">
        <v>87.6</v>
      </c>
      <c r="BB35" s="263">
        <v>92.9</v>
      </c>
      <c r="BE35" s="79">
        <v>31</v>
      </c>
      <c r="BF35" s="254">
        <v>48</v>
      </c>
      <c r="BG35" s="262">
        <v>124.42</v>
      </c>
      <c r="BH35" s="262">
        <v>141.20000000000002</v>
      </c>
      <c r="BI35" s="254"/>
      <c r="BJ35" s="254">
        <v>39</v>
      </c>
      <c r="BK35" s="254">
        <v>48</v>
      </c>
      <c r="BL35" s="262">
        <v>114.98</v>
      </c>
      <c r="BM35" s="262">
        <v>127.24000000000001</v>
      </c>
      <c r="BN35" s="254"/>
      <c r="BO35" s="254">
        <v>47</v>
      </c>
      <c r="BP35" s="254">
        <v>48</v>
      </c>
      <c r="BQ35" s="262">
        <v>95.7</v>
      </c>
      <c r="BR35" s="263">
        <v>102.6</v>
      </c>
      <c r="BU35" s="79">
        <v>31</v>
      </c>
      <c r="BV35" s="254">
        <v>48</v>
      </c>
      <c r="BW35" s="262">
        <v>124.42</v>
      </c>
      <c r="BX35" s="262">
        <v>141.20000000000002</v>
      </c>
      <c r="BY35" s="254"/>
      <c r="BZ35" s="254">
        <v>39</v>
      </c>
      <c r="CA35" s="254">
        <v>48</v>
      </c>
      <c r="CB35" s="262">
        <v>114.98</v>
      </c>
      <c r="CC35" s="262">
        <v>127.24000000000001</v>
      </c>
      <c r="CD35" s="254"/>
      <c r="CE35" s="254">
        <v>47</v>
      </c>
      <c r="CF35" s="254">
        <v>48</v>
      </c>
      <c r="CG35" s="262">
        <v>95.7</v>
      </c>
      <c r="CH35" s="263">
        <v>102.6</v>
      </c>
    </row>
    <row r="36" spans="25:86" x14ac:dyDescent="0.25">
      <c r="Y36" s="79">
        <v>31</v>
      </c>
      <c r="Z36" s="254">
        <v>60</v>
      </c>
      <c r="AA36" s="262">
        <v>106.17999999999999</v>
      </c>
      <c r="AB36" s="262">
        <v>112.12</v>
      </c>
      <c r="AC36" s="254"/>
      <c r="AD36" s="254">
        <v>39</v>
      </c>
      <c r="AE36" s="254">
        <v>60</v>
      </c>
      <c r="AF36" s="262">
        <v>102.28</v>
      </c>
      <c r="AG36" s="262">
        <v>110.26</v>
      </c>
      <c r="AH36" s="254"/>
      <c r="AI36" s="254">
        <v>47</v>
      </c>
      <c r="AJ36" s="254">
        <v>60</v>
      </c>
      <c r="AK36" s="262">
        <v>86.2</v>
      </c>
      <c r="AL36" s="263">
        <v>91.3</v>
      </c>
      <c r="AO36" s="79">
        <v>31</v>
      </c>
      <c r="AP36" s="254">
        <v>60</v>
      </c>
      <c r="AQ36" s="262">
        <v>106.17999999999999</v>
      </c>
      <c r="AR36" s="262">
        <v>112.12</v>
      </c>
      <c r="AS36" s="254"/>
      <c r="AT36" s="254">
        <v>39</v>
      </c>
      <c r="AU36" s="254">
        <v>60</v>
      </c>
      <c r="AV36" s="262">
        <v>102.28</v>
      </c>
      <c r="AW36" s="262">
        <v>110.26</v>
      </c>
      <c r="AX36" s="254"/>
      <c r="AY36" s="254">
        <v>47</v>
      </c>
      <c r="AZ36" s="254">
        <v>60</v>
      </c>
      <c r="BA36" s="262">
        <v>86.2</v>
      </c>
      <c r="BB36" s="263">
        <v>91.3</v>
      </c>
      <c r="BE36" s="79">
        <v>31</v>
      </c>
      <c r="BF36" s="254">
        <v>60</v>
      </c>
      <c r="BG36" s="262">
        <v>128.62</v>
      </c>
      <c r="BH36" s="262">
        <v>144.1</v>
      </c>
      <c r="BI36" s="254"/>
      <c r="BJ36" s="254">
        <v>39</v>
      </c>
      <c r="BK36" s="254">
        <v>60</v>
      </c>
      <c r="BL36" s="262">
        <v>115.32</v>
      </c>
      <c r="BM36" s="262">
        <v>126.64</v>
      </c>
      <c r="BN36" s="254"/>
      <c r="BO36" s="254">
        <v>47</v>
      </c>
      <c r="BP36" s="254">
        <v>60</v>
      </c>
      <c r="BQ36" s="262">
        <v>92.6</v>
      </c>
      <c r="BR36" s="263">
        <v>98.8</v>
      </c>
      <c r="BU36" s="79">
        <v>31</v>
      </c>
      <c r="BV36" s="254">
        <v>60</v>
      </c>
      <c r="BW36" s="262">
        <v>128.62</v>
      </c>
      <c r="BX36" s="262">
        <v>144.1</v>
      </c>
      <c r="BY36" s="254"/>
      <c r="BZ36" s="254">
        <v>39</v>
      </c>
      <c r="CA36" s="254">
        <v>60</v>
      </c>
      <c r="CB36" s="262">
        <v>115.32</v>
      </c>
      <c r="CC36" s="262">
        <v>126.64</v>
      </c>
      <c r="CD36" s="254"/>
      <c r="CE36" s="254">
        <v>47</v>
      </c>
      <c r="CF36" s="254">
        <v>60</v>
      </c>
      <c r="CG36" s="262">
        <v>92.6</v>
      </c>
      <c r="CH36" s="263">
        <v>98.8</v>
      </c>
    </row>
    <row r="37" spans="25:86" x14ac:dyDescent="0.25">
      <c r="Y37" s="79">
        <v>32</v>
      </c>
      <c r="Z37" s="254">
        <v>4</v>
      </c>
      <c r="AA37" s="262">
        <v>30.65</v>
      </c>
      <c r="AB37" s="262">
        <v>34.049999999999997</v>
      </c>
      <c r="AC37" s="254"/>
      <c r="AD37" s="254">
        <v>40</v>
      </c>
      <c r="AE37" s="254">
        <v>4</v>
      </c>
      <c r="AF37" s="262">
        <v>38.64</v>
      </c>
      <c r="AG37" s="262">
        <v>41.34</v>
      </c>
      <c r="AH37" s="254"/>
      <c r="AI37" s="254">
        <v>48</v>
      </c>
      <c r="AJ37" s="254">
        <v>4</v>
      </c>
      <c r="AK37" s="262">
        <v>42.58</v>
      </c>
      <c r="AL37" s="263">
        <v>42.95</v>
      </c>
      <c r="AO37" s="79">
        <v>32</v>
      </c>
      <c r="AP37" s="254">
        <v>7</v>
      </c>
      <c r="AQ37" s="262">
        <v>47.95</v>
      </c>
      <c r="AR37" s="262">
        <v>52.3</v>
      </c>
      <c r="AS37" s="254"/>
      <c r="AT37" s="254">
        <v>40</v>
      </c>
      <c r="AU37" s="254">
        <v>7</v>
      </c>
      <c r="AV37" s="262">
        <v>56.42</v>
      </c>
      <c r="AW37" s="262">
        <v>59.66</v>
      </c>
      <c r="AX37" s="254"/>
      <c r="AY37" s="254">
        <v>48</v>
      </c>
      <c r="AZ37" s="254">
        <v>7</v>
      </c>
      <c r="BA37" s="262">
        <v>57.91</v>
      </c>
      <c r="BB37" s="263">
        <v>58.67</v>
      </c>
      <c r="BE37" s="79">
        <v>32</v>
      </c>
      <c r="BF37" s="254">
        <v>4</v>
      </c>
      <c r="BG37" s="262">
        <v>49.65</v>
      </c>
      <c r="BH37" s="262">
        <v>52.400000000000006</v>
      </c>
      <c r="BI37" s="254"/>
      <c r="BJ37" s="254">
        <v>40</v>
      </c>
      <c r="BK37" s="254">
        <v>4</v>
      </c>
      <c r="BL37" s="262">
        <v>56.699999999999996</v>
      </c>
      <c r="BM37" s="262">
        <v>59.07</v>
      </c>
      <c r="BN37" s="254"/>
      <c r="BO37" s="254">
        <v>48</v>
      </c>
      <c r="BP37" s="254">
        <v>4</v>
      </c>
      <c r="BQ37" s="262">
        <v>59.589999999999996</v>
      </c>
      <c r="BR37" s="263">
        <v>61.03</v>
      </c>
      <c r="BU37" s="79">
        <v>32</v>
      </c>
      <c r="BV37" s="254">
        <v>7</v>
      </c>
      <c r="BW37" s="262">
        <v>73.199999999999989</v>
      </c>
      <c r="BX37" s="262">
        <v>79.45</v>
      </c>
      <c r="BY37" s="254"/>
      <c r="BZ37" s="254">
        <v>40</v>
      </c>
      <c r="CA37" s="254">
        <v>7</v>
      </c>
      <c r="CB37" s="262">
        <v>78.47999999999999</v>
      </c>
      <c r="CC37" s="262">
        <v>83.6</v>
      </c>
      <c r="CD37" s="254"/>
      <c r="CE37" s="254">
        <v>48</v>
      </c>
      <c r="CF37" s="254">
        <v>7</v>
      </c>
      <c r="CG37" s="262">
        <v>75.680000000000007</v>
      </c>
      <c r="CH37" s="263">
        <v>78.680000000000007</v>
      </c>
    </row>
    <row r="38" spans="25:86" x14ac:dyDescent="0.25">
      <c r="Y38" s="79">
        <v>32</v>
      </c>
      <c r="Z38" s="254">
        <v>9</v>
      </c>
      <c r="AA38" s="262">
        <v>49.55</v>
      </c>
      <c r="AB38" s="262">
        <v>53.65</v>
      </c>
      <c r="AC38" s="254"/>
      <c r="AD38" s="254">
        <v>40</v>
      </c>
      <c r="AE38" s="254">
        <v>9</v>
      </c>
      <c r="AF38" s="262">
        <v>58.28</v>
      </c>
      <c r="AG38" s="262">
        <v>61.32</v>
      </c>
      <c r="AH38" s="254"/>
      <c r="AI38" s="254">
        <v>48</v>
      </c>
      <c r="AJ38" s="254">
        <v>9</v>
      </c>
      <c r="AK38" s="262">
        <v>59.79</v>
      </c>
      <c r="AL38" s="263">
        <v>60.36</v>
      </c>
      <c r="AO38" s="79">
        <v>32</v>
      </c>
      <c r="AP38" s="254">
        <v>9</v>
      </c>
      <c r="AQ38" s="262">
        <v>53.05</v>
      </c>
      <c r="AR38" s="262">
        <v>57.45</v>
      </c>
      <c r="AS38" s="254"/>
      <c r="AT38" s="254">
        <v>40</v>
      </c>
      <c r="AU38" s="254">
        <v>9</v>
      </c>
      <c r="AV38" s="262">
        <v>61.379999999999995</v>
      </c>
      <c r="AW38" s="262">
        <v>64.850000000000009</v>
      </c>
      <c r="AX38" s="254"/>
      <c r="AY38" s="254">
        <v>48</v>
      </c>
      <c r="AZ38" s="254">
        <v>9</v>
      </c>
      <c r="BA38" s="262">
        <v>62.05</v>
      </c>
      <c r="BB38" s="263">
        <v>63.1</v>
      </c>
      <c r="BE38" s="79">
        <v>32</v>
      </c>
      <c r="BF38" s="254">
        <v>9</v>
      </c>
      <c r="BG38" s="262">
        <v>73.400000000000006</v>
      </c>
      <c r="BH38" s="262">
        <v>80.2</v>
      </c>
      <c r="BI38" s="254"/>
      <c r="BJ38" s="254">
        <v>40</v>
      </c>
      <c r="BK38" s="254">
        <v>9</v>
      </c>
      <c r="BL38" s="262">
        <v>78.31</v>
      </c>
      <c r="BM38" s="262">
        <v>83.86</v>
      </c>
      <c r="BN38" s="254"/>
      <c r="BO38" s="254">
        <v>48</v>
      </c>
      <c r="BP38" s="254">
        <v>9</v>
      </c>
      <c r="BQ38" s="262">
        <v>76.27</v>
      </c>
      <c r="BR38" s="263">
        <v>79.759999999999991</v>
      </c>
      <c r="BU38" s="79">
        <v>32</v>
      </c>
      <c r="BV38" s="254">
        <v>9</v>
      </c>
      <c r="BW38" s="262">
        <v>79.25</v>
      </c>
      <c r="BX38" s="262">
        <v>87.1</v>
      </c>
      <c r="BY38" s="254"/>
      <c r="BZ38" s="254">
        <v>40</v>
      </c>
      <c r="CA38" s="254">
        <v>9</v>
      </c>
      <c r="CB38" s="262">
        <v>83.44</v>
      </c>
      <c r="CC38" s="262">
        <v>89.74</v>
      </c>
      <c r="CD38" s="254"/>
      <c r="CE38" s="254">
        <v>48</v>
      </c>
      <c r="CF38" s="254">
        <v>9</v>
      </c>
      <c r="CG38" s="262">
        <v>79.06</v>
      </c>
      <c r="CH38" s="263">
        <v>82.91</v>
      </c>
    </row>
    <row r="39" spans="25:86" x14ac:dyDescent="0.25">
      <c r="Y39" s="79">
        <v>32</v>
      </c>
      <c r="Z39" s="254">
        <v>18</v>
      </c>
      <c r="AA39" s="262">
        <v>67.349999999999994</v>
      </c>
      <c r="AB39" s="262">
        <v>72.5</v>
      </c>
      <c r="AC39" s="254"/>
      <c r="AD39" s="254">
        <v>40</v>
      </c>
      <c r="AE39" s="254">
        <v>18</v>
      </c>
      <c r="AF39" s="262">
        <v>74.13</v>
      </c>
      <c r="AG39" s="262">
        <v>79.319999999999993</v>
      </c>
      <c r="AH39" s="254"/>
      <c r="AI39" s="254">
        <v>48</v>
      </c>
      <c r="AJ39" s="254">
        <v>18</v>
      </c>
      <c r="AK39" s="262">
        <v>71.5</v>
      </c>
      <c r="AL39" s="263">
        <v>74.47</v>
      </c>
      <c r="AO39" s="79">
        <v>32</v>
      </c>
      <c r="AP39" s="254">
        <v>18</v>
      </c>
      <c r="AQ39" s="262">
        <v>68.949999999999989</v>
      </c>
      <c r="AR39" s="262">
        <v>74.25</v>
      </c>
      <c r="AS39" s="254"/>
      <c r="AT39" s="254">
        <v>40</v>
      </c>
      <c r="AU39" s="254">
        <v>18</v>
      </c>
      <c r="AV39" s="262">
        <v>75.449999999999989</v>
      </c>
      <c r="AW39" s="262">
        <v>80.77</v>
      </c>
      <c r="AX39" s="254"/>
      <c r="AY39" s="254">
        <v>48</v>
      </c>
      <c r="AZ39" s="254">
        <v>18</v>
      </c>
      <c r="BA39" s="262">
        <v>72.349999999999994</v>
      </c>
      <c r="BB39" s="263">
        <v>75.5</v>
      </c>
      <c r="BE39" s="79">
        <v>32</v>
      </c>
      <c r="BF39" s="254">
        <v>18</v>
      </c>
      <c r="BG39" s="262">
        <v>97.05</v>
      </c>
      <c r="BH39" s="262">
        <v>111</v>
      </c>
      <c r="BI39" s="254"/>
      <c r="BJ39" s="254">
        <v>40</v>
      </c>
      <c r="BK39" s="254">
        <v>18</v>
      </c>
      <c r="BL39" s="262">
        <v>96.72999999999999</v>
      </c>
      <c r="BM39" s="262">
        <v>107.3</v>
      </c>
      <c r="BN39" s="254"/>
      <c r="BO39" s="254">
        <v>48</v>
      </c>
      <c r="BP39" s="254">
        <v>18</v>
      </c>
      <c r="BQ39" s="262">
        <v>87.38</v>
      </c>
      <c r="BR39" s="263">
        <v>93.83</v>
      </c>
      <c r="BU39" s="79">
        <v>32</v>
      </c>
      <c r="BV39" s="254">
        <v>18</v>
      </c>
      <c r="BW39" s="262">
        <v>98.85</v>
      </c>
      <c r="BX39" s="262">
        <v>113.15</v>
      </c>
      <c r="BY39" s="254"/>
      <c r="BZ39" s="254">
        <v>40</v>
      </c>
      <c r="CA39" s="254">
        <v>18</v>
      </c>
      <c r="CB39" s="262">
        <v>98.19</v>
      </c>
      <c r="CC39" s="262">
        <v>109</v>
      </c>
      <c r="CD39" s="254"/>
      <c r="CE39" s="254">
        <v>48</v>
      </c>
      <c r="CF39" s="254">
        <v>18</v>
      </c>
      <c r="CG39" s="262">
        <v>88.19</v>
      </c>
      <c r="CH39" s="263">
        <v>94.73</v>
      </c>
    </row>
    <row r="40" spans="25:86" x14ac:dyDescent="0.25">
      <c r="Y40" s="79">
        <v>32</v>
      </c>
      <c r="Z40" s="254">
        <v>27</v>
      </c>
      <c r="AA40" s="262">
        <v>76.05</v>
      </c>
      <c r="AB40" s="262">
        <v>81.7</v>
      </c>
      <c r="AC40" s="254"/>
      <c r="AD40" s="254">
        <v>40</v>
      </c>
      <c r="AE40" s="254">
        <v>27</v>
      </c>
      <c r="AF40" s="262">
        <v>81.010000000000005</v>
      </c>
      <c r="AG40" s="262">
        <v>87.070000000000007</v>
      </c>
      <c r="AH40" s="254"/>
      <c r="AI40" s="254">
        <v>48</v>
      </c>
      <c r="AJ40" s="254">
        <v>27</v>
      </c>
      <c r="AK40" s="262">
        <v>75.320000000000007</v>
      </c>
      <c r="AL40" s="263">
        <v>79.03</v>
      </c>
      <c r="AO40" s="79">
        <v>32</v>
      </c>
      <c r="AP40" s="254">
        <v>27</v>
      </c>
      <c r="AQ40" s="262">
        <v>80.099999999999994</v>
      </c>
      <c r="AR40" s="262">
        <v>86.050000000000011</v>
      </c>
      <c r="AS40" s="254"/>
      <c r="AT40" s="254">
        <v>40</v>
      </c>
      <c r="AU40" s="254">
        <v>27</v>
      </c>
      <c r="AV40" s="262">
        <v>84.07</v>
      </c>
      <c r="AW40" s="262">
        <v>90.5</v>
      </c>
      <c r="AX40" s="254"/>
      <c r="AY40" s="254">
        <v>48</v>
      </c>
      <c r="AZ40" s="254">
        <v>27</v>
      </c>
      <c r="BA40" s="262">
        <v>76.849999999999994</v>
      </c>
      <c r="BB40" s="263">
        <v>80.850000000000009</v>
      </c>
      <c r="BE40" s="79">
        <v>32</v>
      </c>
      <c r="BF40" s="254">
        <v>27</v>
      </c>
      <c r="BG40" s="262">
        <v>108.94999999999999</v>
      </c>
      <c r="BH40" s="262">
        <v>125.7</v>
      </c>
      <c r="BI40" s="254"/>
      <c r="BJ40" s="254">
        <v>40</v>
      </c>
      <c r="BK40" s="254">
        <v>27</v>
      </c>
      <c r="BL40" s="262">
        <v>105.42999999999999</v>
      </c>
      <c r="BM40" s="262">
        <v>117.81</v>
      </c>
      <c r="BN40" s="254"/>
      <c r="BO40" s="254">
        <v>48</v>
      </c>
      <c r="BP40" s="254">
        <v>27</v>
      </c>
      <c r="BQ40" s="262">
        <v>91.06</v>
      </c>
      <c r="BR40" s="263">
        <v>98.32</v>
      </c>
      <c r="BU40" s="79">
        <v>32</v>
      </c>
      <c r="BV40" s="254">
        <v>27</v>
      </c>
      <c r="BW40" s="262">
        <v>111.69999999999999</v>
      </c>
      <c r="BX40" s="262">
        <v>128.44999999999999</v>
      </c>
      <c r="BY40" s="254"/>
      <c r="BZ40" s="254">
        <v>40</v>
      </c>
      <c r="CA40" s="254">
        <v>27</v>
      </c>
      <c r="CB40" s="262">
        <v>107.14999999999999</v>
      </c>
      <c r="CC40" s="262">
        <v>119.4</v>
      </c>
      <c r="CD40" s="254"/>
      <c r="CE40" s="254">
        <v>48</v>
      </c>
      <c r="CF40" s="254">
        <v>27</v>
      </c>
      <c r="CG40" s="262">
        <v>91.44</v>
      </c>
      <c r="CH40" s="263">
        <v>98.51</v>
      </c>
    </row>
    <row r="41" spans="25:86" x14ac:dyDescent="0.25">
      <c r="Y41" s="79">
        <v>32</v>
      </c>
      <c r="Z41" s="254">
        <v>48</v>
      </c>
      <c r="AA41" s="262">
        <v>102.15</v>
      </c>
      <c r="AB41" s="262">
        <v>108.85</v>
      </c>
      <c r="AC41" s="254"/>
      <c r="AD41" s="254">
        <v>40</v>
      </c>
      <c r="AE41" s="254">
        <v>48</v>
      </c>
      <c r="AF41" s="262">
        <v>98.87</v>
      </c>
      <c r="AG41" s="262">
        <v>106.62</v>
      </c>
      <c r="AH41" s="254"/>
      <c r="AI41" s="254">
        <v>48</v>
      </c>
      <c r="AJ41" s="254">
        <v>48</v>
      </c>
      <c r="AK41" s="262">
        <v>82.39</v>
      </c>
      <c r="AL41" s="263">
        <v>87.22</v>
      </c>
      <c r="AO41" s="79">
        <v>32</v>
      </c>
      <c r="AP41" s="254">
        <v>48</v>
      </c>
      <c r="AQ41" s="262">
        <v>102.15</v>
      </c>
      <c r="AR41" s="262">
        <v>108.85</v>
      </c>
      <c r="AS41" s="254"/>
      <c r="AT41" s="254">
        <v>40</v>
      </c>
      <c r="AU41" s="254">
        <v>48</v>
      </c>
      <c r="AV41" s="262">
        <v>98.87</v>
      </c>
      <c r="AW41" s="262">
        <v>106.62</v>
      </c>
      <c r="AX41" s="254"/>
      <c r="AY41" s="254">
        <v>48</v>
      </c>
      <c r="AZ41" s="254">
        <v>48</v>
      </c>
      <c r="BA41" s="262">
        <v>82.39</v>
      </c>
      <c r="BB41" s="263">
        <v>87.22</v>
      </c>
      <c r="BE41" s="79">
        <v>32</v>
      </c>
      <c r="BF41" s="254">
        <v>48</v>
      </c>
      <c r="BG41" s="262">
        <v>123.65</v>
      </c>
      <c r="BH41" s="262">
        <v>139.9</v>
      </c>
      <c r="BI41" s="254"/>
      <c r="BJ41" s="254">
        <v>40</v>
      </c>
      <c r="BK41" s="254">
        <v>48</v>
      </c>
      <c r="BL41" s="262">
        <v>112.57</v>
      </c>
      <c r="BM41" s="262">
        <v>124.16</v>
      </c>
      <c r="BN41" s="254"/>
      <c r="BO41" s="254">
        <v>48</v>
      </c>
      <c r="BP41" s="254">
        <v>48</v>
      </c>
      <c r="BQ41" s="262">
        <v>89.77</v>
      </c>
      <c r="BR41" s="263">
        <v>96.07</v>
      </c>
      <c r="BU41" s="79">
        <v>32</v>
      </c>
      <c r="BV41" s="254">
        <v>48</v>
      </c>
      <c r="BW41" s="262">
        <v>123.65</v>
      </c>
      <c r="BX41" s="262">
        <v>139.9</v>
      </c>
      <c r="BY41" s="254"/>
      <c r="BZ41" s="254">
        <v>40</v>
      </c>
      <c r="CA41" s="254">
        <v>48</v>
      </c>
      <c r="CB41" s="262">
        <v>112.57</v>
      </c>
      <c r="CC41" s="262">
        <v>124.16</v>
      </c>
      <c r="CD41" s="254"/>
      <c r="CE41" s="254">
        <v>48</v>
      </c>
      <c r="CF41" s="254">
        <v>48</v>
      </c>
      <c r="CG41" s="262">
        <v>89.77</v>
      </c>
      <c r="CH41" s="263">
        <v>96.07</v>
      </c>
    </row>
    <row r="42" spans="25:86" x14ac:dyDescent="0.25">
      <c r="Y42" s="79">
        <v>32</v>
      </c>
      <c r="Z42" s="254">
        <v>60</v>
      </c>
      <c r="AA42" s="262">
        <v>106.19999999999999</v>
      </c>
      <c r="AB42" s="262">
        <v>112.6</v>
      </c>
      <c r="AC42" s="254"/>
      <c r="AD42" s="254">
        <v>40</v>
      </c>
      <c r="AE42" s="254">
        <v>60</v>
      </c>
      <c r="AF42" s="262">
        <v>100.27</v>
      </c>
      <c r="AG42" s="262">
        <v>107.89</v>
      </c>
      <c r="AH42" s="254"/>
      <c r="AI42" s="254">
        <v>48</v>
      </c>
      <c r="AJ42" s="254">
        <v>60</v>
      </c>
      <c r="AK42" s="262">
        <v>80.290000000000006</v>
      </c>
      <c r="AL42" s="263">
        <v>84.91</v>
      </c>
      <c r="AO42" s="79">
        <v>32</v>
      </c>
      <c r="AP42" s="254">
        <v>60</v>
      </c>
      <c r="AQ42" s="262">
        <v>106.19999999999999</v>
      </c>
      <c r="AR42" s="262">
        <v>112.6</v>
      </c>
      <c r="AS42" s="254"/>
      <c r="AT42" s="254">
        <v>40</v>
      </c>
      <c r="AU42" s="254">
        <v>60</v>
      </c>
      <c r="AV42" s="262">
        <v>100.27</v>
      </c>
      <c r="AW42" s="262">
        <v>107.89</v>
      </c>
      <c r="AX42" s="254"/>
      <c r="AY42" s="254">
        <v>48</v>
      </c>
      <c r="AZ42" s="254">
        <v>60</v>
      </c>
      <c r="BA42" s="262">
        <v>80.290000000000006</v>
      </c>
      <c r="BB42" s="263">
        <v>84.91</v>
      </c>
      <c r="BE42" s="79">
        <v>32</v>
      </c>
      <c r="BF42" s="254">
        <v>60</v>
      </c>
      <c r="BG42" s="262">
        <v>127.35</v>
      </c>
      <c r="BH42" s="262">
        <v>142.35</v>
      </c>
      <c r="BI42" s="254"/>
      <c r="BJ42" s="254">
        <v>40</v>
      </c>
      <c r="BK42" s="254">
        <v>60</v>
      </c>
      <c r="BL42" s="262">
        <v>112.48</v>
      </c>
      <c r="BM42" s="262">
        <v>123.16</v>
      </c>
      <c r="BN42" s="254"/>
      <c r="BO42" s="254">
        <v>48</v>
      </c>
      <c r="BP42" s="254">
        <v>60</v>
      </c>
      <c r="BQ42" s="262">
        <v>86.089999999999989</v>
      </c>
      <c r="BR42" s="263">
        <v>91.72</v>
      </c>
      <c r="BU42" s="79">
        <v>32</v>
      </c>
      <c r="BV42" s="254">
        <v>60</v>
      </c>
      <c r="BW42" s="262">
        <v>127.35</v>
      </c>
      <c r="BX42" s="262">
        <v>142.35</v>
      </c>
      <c r="BY42" s="254"/>
      <c r="BZ42" s="254">
        <v>40</v>
      </c>
      <c r="CA42" s="254">
        <v>60</v>
      </c>
      <c r="CB42" s="262">
        <v>112.48</v>
      </c>
      <c r="CC42" s="262">
        <v>123.16</v>
      </c>
      <c r="CD42" s="254"/>
      <c r="CE42" s="254">
        <v>48</v>
      </c>
      <c r="CF42" s="254">
        <v>60</v>
      </c>
      <c r="CG42" s="262">
        <v>86.089999999999989</v>
      </c>
      <c r="CH42" s="263">
        <v>91.72</v>
      </c>
    </row>
    <row r="43" spans="25:86" x14ac:dyDescent="0.25">
      <c r="Y43" s="79">
        <v>33</v>
      </c>
      <c r="Z43" s="254">
        <v>4</v>
      </c>
      <c r="AA43" s="262">
        <v>31.84</v>
      </c>
      <c r="AB43" s="262">
        <v>35.28</v>
      </c>
      <c r="AC43" s="254"/>
      <c r="AD43" s="254">
        <v>41</v>
      </c>
      <c r="AE43" s="254">
        <v>4</v>
      </c>
      <c r="AF43" s="262">
        <v>39.32</v>
      </c>
      <c r="AG43" s="262">
        <v>41.720000000000006</v>
      </c>
      <c r="AH43" s="254"/>
      <c r="AI43" s="254">
        <v>49</v>
      </c>
      <c r="AJ43" s="254">
        <v>4</v>
      </c>
      <c r="AK43" s="262">
        <v>41.76</v>
      </c>
      <c r="AL43" s="263">
        <v>41.9</v>
      </c>
      <c r="AO43" s="79">
        <v>33</v>
      </c>
      <c r="AP43" s="254">
        <v>7</v>
      </c>
      <c r="AQ43" s="262">
        <v>49.379999999999995</v>
      </c>
      <c r="AR43" s="262">
        <v>53.699999999999996</v>
      </c>
      <c r="AS43" s="254"/>
      <c r="AT43" s="254">
        <v>41</v>
      </c>
      <c r="AU43" s="254">
        <v>7</v>
      </c>
      <c r="AV43" s="262">
        <v>56.86</v>
      </c>
      <c r="AW43" s="262">
        <v>59.779999999999994</v>
      </c>
      <c r="AX43" s="254"/>
      <c r="AY43" s="254">
        <v>49</v>
      </c>
      <c r="AZ43" s="254">
        <v>7</v>
      </c>
      <c r="BA43" s="262">
        <v>56.32</v>
      </c>
      <c r="BB43" s="263">
        <v>56.84</v>
      </c>
      <c r="BE43" s="79">
        <v>33</v>
      </c>
      <c r="BF43" s="254">
        <v>4</v>
      </c>
      <c r="BG43" s="262">
        <v>50.699999999999996</v>
      </c>
      <c r="BH43" s="262">
        <v>53.440000000000005</v>
      </c>
      <c r="BI43" s="254"/>
      <c r="BJ43" s="254">
        <v>41</v>
      </c>
      <c r="BK43" s="254">
        <v>4</v>
      </c>
      <c r="BL43" s="262">
        <v>57.3</v>
      </c>
      <c r="BM43" s="262">
        <v>59.56</v>
      </c>
      <c r="BN43" s="254"/>
      <c r="BO43" s="254">
        <v>49</v>
      </c>
      <c r="BP43" s="254">
        <v>4</v>
      </c>
      <c r="BQ43" s="262">
        <v>58.28</v>
      </c>
      <c r="BR43" s="263">
        <v>59.56</v>
      </c>
      <c r="BU43" s="79">
        <v>33</v>
      </c>
      <c r="BV43" s="254">
        <v>7</v>
      </c>
      <c r="BW43" s="262">
        <v>74.28</v>
      </c>
      <c r="BX43" s="262">
        <v>80.460000000000008</v>
      </c>
      <c r="BY43" s="254"/>
      <c r="BZ43" s="254">
        <v>41</v>
      </c>
      <c r="CA43" s="254">
        <v>7</v>
      </c>
      <c r="CB43" s="262">
        <v>78.44</v>
      </c>
      <c r="CC43" s="262">
        <v>83.3</v>
      </c>
      <c r="CD43" s="254"/>
      <c r="CE43" s="254">
        <v>49</v>
      </c>
      <c r="CF43" s="254">
        <v>7</v>
      </c>
      <c r="CG43" s="262">
        <v>73.16</v>
      </c>
      <c r="CH43" s="263">
        <v>75.86</v>
      </c>
    </row>
    <row r="44" spans="25:86" x14ac:dyDescent="0.25">
      <c r="Y44" s="79">
        <v>33</v>
      </c>
      <c r="Z44" s="254">
        <v>9</v>
      </c>
      <c r="AA44" s="262">
        <v>51.019999999999996</v>
      </c>
      <c r="AB44" s="262">
        <v>55.099999999999994</v>
      </c>
      <c r="AC44" s="254"/>
      <c r="AD44" s="254">
        <v>41</v>
      </c>
      <c r="AE44" s="254">
        <v>9</v>
      </c>
      <c r="AF44" s="262">
        <v>58.74</v>
      </c>
      <c r="AG44" s="262">
        <v>61.46</v>
      </c>
      <c r="AH44" s="254"/>
      <c r="AI44" s="254">
        <v>49</v>
      </c>
      <c r="AJ44" s="254">
        <v>9</v>
      </c>
      <c r="AK44" s="262">
        <v>58.08</v>
      </c>
      <c r="AL44" s="263">
        <v>58.419999999999995</v>
      </c>
      <c r="AO44" s="79">
        <v>33</v>
      </c>
      <c r="AP44" s="254">
        <v>9</v>
      </c>
      <c r="AQ44" s="262">
        <v>54.5</v>
      </c>
      <c r="AR44" s="262">
        <v>58.900000000000006</v>
      </c>
      <c r="AS44" s="254"/>
      <c r="AT44" s="254">
        <v>41</v>
      </c>
      <c r="AU44" s="254">
        <v>9</v>
      </c>
      <c r="AV44" s="262">
        <v>61.739999999999995</v>
      </c>
      <c r="AW44" s="262">
        <v>64.900000000000006</v>
      </c>
      <c r="AX44" s="254"/>
      <c r="AY44" s="254">
        <v>49</v>
      </c>
      <c r="AZ44" s="254">
        <v>9</v>
      </c>
      <c r="BA44" s="262">
        <v>60.199999999999996</v>
      </c>
      <c r="BB44" s="263">
        <v>61</v>
      </c>
      <c r="BE44" s="79">
        <v>33</v>
      </c>
      <c r="BF44" s="254">
        <v>9</v>
      </c>
      <c r="BG44" s="262">
        <v>74.34</v>
      </c>
      <c r="BH44" s="262">
        <v>81.040000000000006</v>
      </c>
      <c r="BI44" s="254"/>
      <c r="BJ44" s="254">
        <v>41</v>
      </c>
      <c r="BK44" s="254">
        <v>9</v>
      </c>
      <c r="BL44" s="262">
        <v>78.38</v>
      </c>
      <c r="BM44" s="262">
        <v>83.679999999999993</v>
      </c>
      <c r="BN44" s="254"/>
      <c r="BO44" s="254">
        <v>49</v>
      </c>
      <c r="BP44" s="254">
        <v>9</v>
      </c>
      <c r="BQ44" s="262">
        <v>73.739999999999995</v>
      </c>
      <c r="BR44" s="263">
        <v>76.92</v>
      </c>
      <c r="BU44" s="79">
        <v>33</v>
      </c>
      <c r="BV44" s="254">
        <v>9</v>
      </c>
      <c r="BW44" s="262">
        <v>80.22</v>
      </c>
      <c r="BX44" s="262">
        <v>87.94</v>
      </c>
      <c r="BY44" s="254"/>
      <c r="BZ44" s="254">
        <v>41</v>
      </c>
      <c r="CA44" s="254">
        <v>9</v>
      </c>
      <c r="CB44" s="262">
        <v>83.22</v>
      </c>
      <c r="CC44" s="262">
        <v>89.22</v>
      </c>
      <c r="CD44" s="254"/>
      <c r="CE44" s="254">
        <v>49</v>
      </c>
      <c r="CF44" s="254">
        <v>9</v>
      </c>
      <c r="CG44" s="262">
        <v>76.22</v>
      </c>
      <c r="CH44" s="263">
        <v>79.72</v>
      </c>
    </row>
    <row r="45" spans="25:86" x14ac:dyDescent="0.25">
      <c r="Y45" s="79">
        <v>33</v>
      </c>
      <c r="Z45" s="254">
        <v>18</v>
      </c>
      <c r="AA45" s="262">
        <v>68.7</v>
      </c>
      <c r="AB45" s="262">
        <v>74.02</v>
      </c>
      <c r="AC45" s="254"/>
      <c r="AD45" s="254">
        <v>41</v>
      </c>
      <c r="AE45" s="254">
        <v>18</v>
      </c>
      <c r="AF45" s="262">
        <v>74.14</v>
      </c>
      <c r="AG45" s="262">
        <v>79.059999999999988</v>
      </c>
      <c r="AH45" s="254"/>
      <c r="AI45" s="254">
        <v>49</v>
      </c>
      <c r="AJ45" s="254">
        <v>18</v>
      </c>
      <c r="AK45" s="262">
        <v>68.8</v>
      </c>
      <c r="AL45" s="263">
        <v>71.44</v>
      </c>
      <c r="AO45" s="79">
        <v>33</v>
      </c>
      <c r="AP45" s="254">
        <v>18</v>
      </c>
      <c r="AQ45" s="262">
        <v>70.28</v>
      </c>
      <c r="AR45" s="262">
        <v>75.739999999999995</v>
      </c>
      <c r="AS45" s="254"/>
      <c r="AT45" s="254">
        <v>41</v>
      </c>
      <c r="AU45" s="254">
        <v>18</v>
      </c>
      <c r="AV45" s="262">
        <v>75.399999999999991</v>
      </c>
      <c r="AW45" s="262">
        <v>80.459999999999994</v>
      </c>
      <c r="AX45" s="254"/>
      <c r="AY45" s="254">
        <v>49</v>
      </c>
      <c r="AZ45" s="254">
        <v>18</v>
      </c>
      <c r="BA45" s="262">
        <v>69.599999999999994</v>
      </c>
      <c r="BB45" s="263">
        <v>72.399999999999991</v>
      </c>
      <c r="BE45" s="79">
        <v>33</v>
      </c>
      <c r="BF45" s="254">
        <v>18</v>
      </c>
      <c r="BG45" s="262">
        <v>97.46</v>
      </c>
      <c r="BH45" s="262">
        <v>111.04</v>
      </c>
      <c r="BI45" s="254"/>
      <c r="BJ45" s="254">
        <v>41</v>
      </c>
      <c r="BK45" s="254">
        <v>18</v>
      </c>
      <c r="BL45" s="262">
        <v>95.94</v>
      </c>
      <c r="BM45" s="262">
        <v>106</v>
      </c>
      <c r="BN45" s="254"/>
      <c r="BO45" s="254">
        <v>49</v>
      </c>
      <c r="BP45" s="254">
        <v>18</v>
      </c>
      <c r="BQ45" s="262">
        <v>83.56</v>
      </c>
      <c r="BR45" s="263">
        <v>89.460000000000008</v>
      </c>
      <c r="BU45" s="79">
        <v>33</v>
      </c>
      <c r="BV45" s="254">
        <v>18</v>
      </c>
      <c r="BW45" s="262">
        <v>99.24</v>
      </c>
      <c r="BX45" s="262">
        <v>113.16</v>
      </c>
      <c r="BY45" s="254"/>
      <c r="BZ45" s="254">
        <v>41</v>
      </c>
      <c r="CA45" s="254">
        <v>18</v>
      </c>
      <c r="CB45" s="262">
        <v>97.32</v>
      </c>
      <c r="CC45" s="262">
        <v>107.6</v>
      </c>
      <c r="CD45" s="254"/>
      <c r="CE45" s="254">
        <v>49</v>
      </c>
      <c r="CF45" s="254">
        <v>18</v>
      </c>
      <c r="CG45" s="262">
        <v>84.28</v>
      </c>
      <c r="CH45" s="263">
        <v>90.26</v>
      </c>
    </row>
    <row r="46" spans="25:86" x14ac:dyDescent="0.25">
      <c r="Y46" s="79">
        <v>33</v>
      </c>
      <c r="Z46" s="254">
        <v>27</v>
      </c>
      <c r="AA46" s="262">
        <v>77.239999999999995</v>
      </c>
      <c r="AB46" s="262">
        <v>83.14</v>
      </c>
      <c r="AC46" s="254"/>
      <c r="AD46" s="254">
        <v>41</v>
      </c>
      <c r="AE46" s="254">
        <v>27</v>
      </c>
      <c r="AF46" s="262">
        <v>80.680000000000007</v>
      </c>
      <c r="AG46" s="262">
        <v>86.460000000000008</v>
      </c>
      <c r="AH46" s="254"/>
      <c r="AI46" s="254">
        <v>49</v>
      </c>
      <c r="AJ46" s="254">
        <v>27</v>
      </c>
      <c r="AK46" s="262">
        <v>71.94</v>
      </c>
      <c r="AL46" s="263">
        <v>75.259999999999991</v>
      </c>
      <c r="AO46" s="79">
        <v>33</v>
      </c>
      <c r="AP46" s="254">
        <v>27</v>
      </c>
      <c r="AQ46" s="262">
        <v>81.199999999999989</v>
      </c>
      <c r="AR46" s="262">
        <v>87.42</v>
      </c>
      <c r="AS46" s="254"/>
      <c r="AT46" s="254">
        <v>41</v>
      </c>
      <c r="AU46" s="254">
        <v>27</v>
      </c>
      <c r="AV46" s="262">
        <v>83.559999999999988</v>
      </c>
      <c r="AW46" s="262">
        <v>89.7</v>
      </c>
      <c r="AX46" s="254"/>
      <c r="AY46" s="254">
        <v>49</v>
      </c>
      <c r="AZ46" s="254">
        <v>27</v>
      </c>
      <c r="BA46" s="262">
        <v>73.2</v>
      </c>
      <c r="BB46" s="263">
        <v>76.800000000000011</v>
      </c>
      <c r="BE46" s="79">
        <v>33</v>
      </c>
      <c r="BF46" s="254">
        <v>27</v>
      </c>
      <c r="BG46" s="262">
        <v>109.08</v>
      </c>
      <c r="BH46" s="262">
        <v>125.34</v>
      </c>
      <c r="BI46" s="254"/>
      <c r="BJ46" s="254">
        <v>41</v>
      </c>
      <c r="BK46" s="254">
        <v>27</v>
      </c>
      <c r="BL46" s="262">
        <v>104.03999999999999</v>
      </c>
      <c r="BM46" s="262">
        <v>115.78</v>
      </c>
      <c r="BN46" s="254"/>
      <c r="BO46" s="254">
        <v>49</v>
      </c>
      <c r="BP46" s="254">
        <v>27</v>
      </c>
      <c r="BQ46" s="262">
        <v>86.42</v>
      </c>
      <c r="BR46" s="263">
        <v>93.039999999999992</v>
      </c>
      <c r="BU46" s="79">
        <v>33</v>
      </c>
      <c r="BV46" s="254">
        <v>27</v>
      </c>
      <c r="BW46" s="262">
        <v>111.72</v>
      </c>
      <c r="BX46" s="262">
        <v>127.96000000000001</v>
      </c>
      <c r="BY46" s="254"/>
      <c r="BZ46" s="254">
        <v>41</v>
      </c>
      <c r="CA46" s="254">
        <v>27</v>
      </c>
      <c r="CB46" s="262">
        <v>105.6</v>
      </c>
      <c r="CC46" s="262">
        <v>117.2</v>
      </c>
      <c r="CD46" s="254"/>
      <c r="CE46" s="254">
        <v>49</v>
      </c>
      <c r="CF46" s="254">
        <v>27</v>
      </c>
      <c r="CG46" s="262">
        <v>86.58</v>
      </c>
      <c r="CH46" s="263">
        <v>93.02</v>
      </c>
    </row>
    <row r="47" spans="25:86" x14ac:dyDescent="0.25">
      <c r="Y47" s="79">
        <v>33</v>
      </c>
      <c r="Z47" s="254">
        <v>48</v>
      </c>
      <c r="AA47" s="262">
        <v>102.46</v>
      </c>
      <c r="AB47" s="262">
        <v>109.58</v>
      </c>
      <c r="AC47" s="254"/>
      <c r="AD47" s="254">
        <v>41</v>
      </c>
      <c r="AE47" s="254">
        <v>48</v>
      </c>
      <c r="AF47" s="262">
        <v>97.26</v>
      </c>
      <c r="AG47" s="262">
        <v>104.66000000000001</v>
      </c>
      <c r="AH47" s="254"/>
      <c r="AI47" s="254">
        <v>49</v>
      </c>
      <c r="AJ47" s="254">
        <v>48</v>
      </c>
      <c r="AK47" s="262">
        <v>77.179999999999993</v>
      </c>
      <c r="AL47" s="263">
        <v>81.540000000000006</v>
      </c>
      <c r="AO47" s="79">
        <v>33</v>
      </c>
      <c r="AP47" s="254">
        <v>48</v>
      </c>
      <c r="AQ47" s="262">
        <v>102.46</v>
      </c>
      <c r="AR47" s="262">
        <v>109.58</v>
      </c>
      <c r="AS47" s="254"/>
      <c r="AT47" s="254">
        <v>41</v>
      </c>
      <c r="AU47" s="254">
        <v>48</v>
      </c>
      <c r="AV47" s="262">
        <v>97.26</v>
      </c>
      <c r="AW47" s="262">
        <v>104.66000000000001</v>
      </c>
      <c r="AX47" s="254"/>
      <c r="AY47" s="254">
        <v>49</v>
      </c>
      <c r="AZ47" s="254">
        <v>48</v>
      </c>
      <c r="BA47" s="262">
        <v>77.179999999999993</v>
      </c>
      <c r="BB47" s="263">
        <v>81.540000000000006</v>
      </c>
      <c r="BE47" s="79">
        <v>33</v>
      </c>
      <c r="BF47" s="254">
        <v>48</v>
      </c>
      <c r="BG47" s="262">
        <v>122.88</v>
      </c>
      <c r="BH47" s="262">
        <v>138.6</v>
      </c>
      <c r="BI47" s="254"/>
      <c r="BJ47" s="254">
        <v>41</v>
      </c>
      <c r="BK47" s="254">
        <v>48</v>
      </c>
      <c r="BL47" s="262">
        <v>110.16</v>
      </c>
      <c r="BM47" s="262">
        <v>121.08</v>
      </c>
      <c r="BN47" s="254"/>
      <c r="BO47" s="254">
        <v>49</v>
      </c>
      <c r="BP47" s="254">
        <v>48</v>
      </c>
      <c r="BQ47" s="262">
        <v>83.84</v>
      </c>
      <c r="BR47" s="263">
        <v>89.539999999999992</v>
      </c>
      <c r="BU47" s="79">
        <v>33</v>
      </c>
      <c r="BV47" s="254">
        <v>48</v>
      </c>
      <c r="BW47" s="262">
        <v>122.88</v>
      </c>
      <c r="BX47" s="262">
        <v>138.6</v>
      </c>
      <c r="BY47" s="254"/>
      <c r="BZ47" s="254">
        <v>41</v>
      </c>
      <c r="CA47" s="254">
        <v>48</v>
      </c>
      <c r="CB47" s="262">
        <v>110.16</v>
      </c>
      <c r="CC47" s="262">
        <v>121.08</v>
      </c>
      <c r="CD47" s="254"/>
      <c r="CE47" s="254">
        <v>49</v>
      </c>
      <c r="CF47" s="254">
        <v>48</v>
      </c>
      <c r="CG47" s="262">
        <v>83.84</v>
      </c>
      <c r="CH47" s="263">
        <v>89.539999999999992</v>
      </c>
    </row>
    <row r="48" spans="25:86" x14ac:dyDescent="0.25">
      <c r="Y48" s="79">
        <v>33</v>
      </c>
      <c r="Z48" s="254">
        <v>60</v>
      </c>
      <c r="AA48" s="262">
        <v>106.22</v>
      </c>
      <c r="AB48" s="262">
        <v>113.08</v>
      </c>
      <c r="AC48" s="254"/>
      <c r="AD48" s="254">
        <v>41</v>
      </c>
      <c r="AE48" s="254">
        <v>60</v>
      </c>
      <c r="AF48" s="262">
        <v>98.259999999999991</v>
      </c>
      <c r="AG48" s="262">
        <v>105.52</v>
      </c>
      <c r="AH48" s="254"/>
      <c r="AI48" s="254">
        <v>49</v>
      </c>
      <c r="AJ48" s="254">
        <v>60</v>
      </c>
      <c r="AK48" s="262">
        <v>74.38</v>
      </c>
      <c r="AL48" s="263">
        <v>78.52</v>
      </c>
      <c r="AO48" s="79">
        <v>33</v>
      </c>
      <c r="AP48" s="254">
        <v>60</v>
      </c>
      <c r="AQ48" s="262">
        <v>106.22</v>
      </c>
      <c r="AR48" s="262">
        <v>113.08</v>
      </c>
      <c r="AS48" s="254"/>
      <c r="AT48" s="254">
        <v>41</v>
      </c>
      <c r="AU48" s="254">
        <v>60</v>
      </c>
      <c r="AV48" s="262">
        <v>98.259999999999991</v>
      </c>
      <c r="AW48" s="262">
        <v>105.52</v>
      </c>
      <c r="AX48" s="254"/>
      <c r="AY48" s="254">
        <v>49</v>
      </c>
      <c r="AZ48" s="254">
        <v>60</v>
      </c>
      <c r="BA48" s="262">
        <v>74.38</v>
      </c>
      <c r="BB48" s="263">
        <v>78.52</v>
      </c>
      <c r="BE48" s="79">
        <v>33</v>
      </c>
      <c r="BF48" s="254">
        <v>60</v>
      </c>
      <c r="BG48" s="262">
        <v>126.08</v>
      </c>
      <c r="BH48" s="262">
        <v>140.6</v>
      </c>
      <c r="BI48" s="254"/>
      <c r="BJ48" s="254">
        <v>41</v>
      </c>
      <c r="BK48" s="254">
        <v>60</v>
      </c>
      <c r="BL48" s="262">
        <v>109.64</v>
      </c>
      <c r="BM48" s="262">
        <v>119.67999999999999</v>
      </c>
      <c r="BN48" s="254"/>
      <c r="BO48" s="254">
        <v>49</v>
      </c>
      <c r="BP48" s="254">
        <v>60</v>
      </c>
      <c r="BQ48" s="262">
        <v>79.58</v>
      </c>
      <c r="BR48" s="263">
        <v>84.64</v>
      </c>
      <c r="BU48" s="79">
        <v>33</v>
      </c>
      <c r="BV48" s="254">
        <v>60</v>
      </c>
      <c r="BW48" s="262">
        <v>126.08</v>
      </c>
      <c r="BX48" s="262">
        <v>140.6</v>
      </c>
      <c r="BY48" s="254"/>
      <c r="BZ48" s="254">
        <v>41</v>
      </c>
      <c r="CA48" s="254">
        <v>60</v>
      </c>
      <c r="CB48" s="262">
        <v>109.64</v>
      </c>
      <c r="CC48" s="262">
        <v>119.67999999999999</v>
      </c>
      <c r="CD48" s="254"/>
      <c r="CE48" s="254">
        <v>49</v>
      </c>
      <c r="CF48" s="254">
        <v>60</v>
      </c>
      <c r="CG48" s="262">
        <v>79.58</v>
      </c>
      <c r="CH48" s="263">
        <v>84.64</v>
      </c>
    </row>
    <row r="49" spans="25:86" x14ac:dyDescent="0.25">
      <c r="Y49" s="79">
        <v>34</v>
      </c>
      <c r="Z49" s="254">
        <v>4</v>
      </c>
      <c r="AA49" s="262">
        <v>33.03</v>
      </c>
      <c r="AB49" s="262">
        <v>36.510000000000005</v>
      </c>
      <c r="AC49" s="254"/>
      <c r="AD49" s="254">
        <v>42</v>
      </c>
      <c r="AE49" s="254">
        <v>4</v>
      </c>
      <c r="AF49" s="262">
        <v>40</v>
      </c>
      <c r="AG49" s="262">
        <v>42.1</v>
      </c>
      <c r="AH49" s="254"/>
      <c r="AI49" s="254">
        <v>50</v>
      </c>
      <c r="AJ49" s="254">
        <v>4</v>
      </c>
      <c r="AK49" s="262">
        <v>40.94</v>
      </c>
      <c r="AL49" s="263">
        <v>40.85</v>
      </c>
      <c r="AO49" s="79">
        <v>34</v>
      </c>
      <c r="AP49" s="254">
        <v>7</v>
      </c>
      <c r="AQ49" s="262">
        <v>50.81</v>
      </c>
      <c r="AR49" s="262">
        <v>55.099999999999994</v>
      </c>
      <c r="AS49" s="254"/>
      <c r="AT49" s="254">
        <v>42</v>
      </c>
      <c r="AU49" s="254">
        <v>7</v>
      </c>
      <c r="AV49" s="262">
        <v>57.300000000000004</v>
      </c>
      <c r="AW49" s="262">
        <v>59.9</v>
      </c>
      <c r="AX49" s="254"/>
      <c r="AY49" s="254">
        <v>50</v>
      </c>
      <c r="AZ49" s="254">
        <v>7</v>
      </c>
      <c r="BA49" s="262">
        <v>54.730000000000004</v>
      </c>
      <c r="BB49" s="263">
        <v>55.01</v>
      </c>
      <c r="BE49" s="79">
        <v>34</v>
      </c>
      <c r="BF49" s="254">
        <v>4</v>
      </c>
      <c r="BG49" s="262">
        <v>51.75</v>
      </c>
      <c r="BH49" s="262">
        <v>54.480000000000004</v>
      </c>
      <c r="BI49" s="254"/>
      <c r="BJ49" s="254">
        <v>42</v>
      </c>
      <c r="BK49" s="254">
        <v>4</v>
      </c>
      <c r="BL49" s="262">
        <v>57.9</v>
      </c>
      <c r="BM49" s="262">
        <v>60.05</v>
      </c>
      <c r="BN49" s="254"/>
      <c r="BO49" s="254">
        <v>50</v>
      </c>
      <c r="BP49" s="254">
        <v>4</v>
      </c>
      <c r="BQ49" s="262">
        <v>56.97</v>
      </c>
      <c r="BR49" s="263">
        <v>58.089999999999996</v>
      </c>
      <c r="BU49" s="79">
        <v>34</v>
      </c>
      <c r="BV49" s="254">
        <v>7</v>
      </c>
      <c r="BW49" s="262">
        <v>75.36</v>
      </c>
      <c r="BX49" s="262">
        <v>81.47</v>
      </c>
      <c r="BY49" s="254"/>
      <c r="BZ49" s="254">
        <v>42</v>
      </c>
      <c r="CA49" s="254">
        <v>7</v>
      </c>
      <c r="CB49" s="262">
        <v>78.399999999999991</v>
      </c>
      <c r="CC49" s="262">
        <v>83</v>
      </c>
      <c r="CD49" s="254"/>
      <c r="CE49" s="254">
        <v>50</v>
      </c>
      <c r="CF49" s="254">
        <v>7</v>
      </c>
      <c r="CG49" s="262">
        <v>70.64</v>
      </c>
      <c r="CH49" s="263">
        <v>73.039999999999992</v>
      </c>
    </row>
    <row r="50" spans="25:86" x14ac:dyDescent="0.25">
      <c r="Y50" s="79">
        <v>34</v>
      </c>
      <c r="Z50" s="254">
        <v>9</v>
      </c>
      <c r="AA50" s="262">
        <v>52.49</v>
      </c>
      <c r="AB50" s="262">
        <v>56.55</v>
      </c>
      <c r="AC50" s="254"/>
      <c r="AD50" s="254">
        <v>42</v>
      </c>
      <c r="AE50" s="254">
        <v>9</v>
      </c>
      <c r="AF50" s="262">
        <v>59.2</v>
      </c>
      <c r="AG50" s="262">
        <v>61.6</v>
      </c>
      <c r="AH50" s="254"/>
      <c r="AI50" s="254">
        <v>50</v>
      </c>
      <c r="AJ50" s="254">
        <v>9</v>
      </c>
      <c r="AK50" s="262">
        <v>56.37</v>
      </c>
      <c r="AL50" s="263">
        <v>56.48</v>
      </c>
      <c r="AO50" s="79">
        <v>34</v>
      </c>
      <c r="AP50" s="254">
        <v>9</v>
      </c>
      <c r="AQ50" s="262">
        <v>55.949999999999996</v>
      </c>
      <c r="AR50" s="262">
        <v>60.35</v>
      </c>
      <c r="AS50" s="254"/>
      <c r="AT50" s="254">
        <v>42</v>
      </c>
      <c r="AU50" s="254">
        <v>9</v>
      </c>
      <c r="AV50" s="262">
        <v>62.099999999999994</v>
      </c>
      <c r="AW50" s="262">
        <v>64.95</v>
      </c>
      <c r="AX50" s="254"/>
      <c r="AY50" s="254">
        <v>50</v>
      </c>
      <c r="AZ50" s="254">
        <v>9</v>
      </c>
      <c r="BA50" s="262">
        <v>58.35</v>
      </c>
      <c r="BB50" s="263">
        <v>58.900000000000006</v>
      </c>
      <c r="BE50" s="79">
        <v>34</v>
      </c>
      <c r="BF50" s="254">
        <v>9</v>
      </c>
      <c r="BG50" s="262">
        <v>75.28</v>
      </c>
      <c r="BH50" s="262">
        <v>81.88000000000001</v>
      </c>
      <c r="BI50" s="254"/>
      <c r="BJ50" s="254">
        <v>42</v>
      </c>
      <c r="BK50" s="254">
        <v>9</v>
      </c>
      <c r="BL50" s="262">
        <v>78.45</v>
      </c>
      <c r="BM50" s="262">
        <v>83.5</v>
      </c>
      <c r="BN50" s="254"/>
      <c r="BO50" s="254">
        <v>50</v>
      </c>
      <c r="BP50" s="254">
        <v>9</v>
      </c>
      <c r="BQ50" s="262">
        <v>71.209999999999994</v>
      </c>
      <c r="BR50" s="263">
        <v>74.08</v>
      </c>
      <c r="BU50" s="79">
        <v>34</v>
      </c>
      <c r="BV50" s="254">
        <v>9</v>
      </c>
      <c r="BW50" s="262">
        <v>81.19</v>
      </c>
      <c r="BX50" s="262">
        <v>88.78</v>
      </c>
      <c r="BY50" s="254"/>
      <c r="BZ50" s="254">
        <v>42</v>
      </c>
      <c r="CA50" s="254">
        <v>9</v>
      </c>
      <c r="CB50" s="262">
        <v>83</v>
      </c>
      <c r="CC50" s="262">
        <v>88.699999999999989</v>
      </c>
      <c r="CD50" s="254"/>
      <c r="CE50" s="254">
        <v>50</v>
      </c>
      <c r="CF50" s="254">
        <v>9</v>
      </c>
      <c r="CG50" s="262">
        <v>73.38000000000001</v>
      </c>
      <c r="CH50" s="263">
        <v>76.53</v>
      </c>
    </row>
    <row r="51" spans="25:86" x14ac:dyDescent="0.25">
      <c r="Y51" s="79">
        <v>34</v>
      </c>
      <c r="Z51" s="254">
        <v>18</v>
      </c>
      <c r="AA51" s="262">
        <v>70.05</v>
      </c>
      <c r="AB51" s="262">
        <v>75.539999999999992</v>
      </c>
      <c r="AC51" s="254"/>
      <c r="AD51" s="254">
        <v>42</v>
      </c>
      <c r="AE51" s="254">
        <v>18</v>
      </c>
      <c r="AF51" s="262">
        <v>74.149999999999991</v>
      </c>
      <c r="AG51" s="262">
        <v>78.8</v>
      </c>
      <c r="AH51" s="254"/>
      <c r="AI51" s="254">
        <v>50</v>
      </c>
      <c r="AJ51" s="254">
        <v>18</v>
      </c>
      <c r="AK51" s="262">
        <v>66.100000000000009</v>
      </c>
      <c r="AL51" s="263">
        <v>68.41</v>
      </c>
      <c r="AO51" s="79">
        <v>34</v>
      </c>
      <c r="AP51" s="254">
        <v>18</v>
      </c>
      <c r="AQ51" s="262">
        <v>71.61</v>
      </c>
      <c r="AR51" s="262">
        <v>77.23</v>
      </c>
      <c r="AS51" s="254"/>
      <c r="AT51" s="254">
        <v>42</v>
      </c>
      <c r="AU51" s="254">
        <v>18</v>
      </c>
      <c r="AV51" s="262">
        <v>75.349999999999994</v>
      </c>
      <c r="AW51" s="262">
        <v>80.149999999999991</v>
      </c>
      <c r="AX51" s="254"/>
      <c r="AY51" s="254">
        <v>50</v>
      </c>
      <c r="AZ51" s="254">
        <v>18</v>
      </c>
      <c r="BA51" s="262">
        <v>66.849999999999994</v>
      </c>
      <c r="BB51" s="263">
        <v>69.3</v>
      </c>
      <c r="BE51" s="79">
        <v>34</v>
      </c>
      <c r="BF51" s="254">
        <v>18</v>
      </c>
      <c r="BG51" s="262">
        <v>97.86999999999999</v>
      </c>
      <c r="BH51" s="262">
        <v>111.08</v>
      </c>
      <c r="BI51" s="254"/>
      <c r="BJ51" s="254">
        <v>42</v>
      </c>
      <c r="BK51" s="254">
        <v>18</v>
      </c>
      <c r="BL51" s="262">
        <v>95.149999999999991</v>
      </c>
      <c r="BM51" s="262">
        <v>104.7</v>
      </c>
      <c r="BN51" s="254"/>
      <c r="BO51" s="254">
        <v>50</v>
      </c>
      <c r="BP51" s="254">
        <v>18</v>
      </c>
      <c r="BQ51" s="262">
        <v>79.740000000000009</v>
      </c>
      <c r="BR51" s="263">
        <v>85.09</v>
      </c>
      <c r="BU51" s="79">
        <v>34</v>
      </c>
      <c r="BV51" s="254">
        <v>18</v>
      </c>
      <c r="BW51" s="262">
        <v>99.63</v>
      </c>
      <c r="BX51" s="262">
        <v>113.17</v>
      </c>
      <c r="BY51" s="254"/>
      <c r="BZ51" s="254">
        <v>42</v>
      </c>
      <c r="CA51" s="254">
        <v>18</v>
      </c>
      <c r="CB51" s="262">
        <v>96.45</v>
      </c>
      <c r="CC51" s="262">
        <v>106.2</v>
      </c>
      <c r="CD51" s="254"/>
      <c r="CE51" s="254">
        <v>50</v>
      </c>
      <c r="CF51" s="254">
        <v>18</v>
      </c>
      <c r="CG51" s="262">
        <v>80.36999999999999</v>
      </c>
      <c r="CH51" s="263">
        <v>85.79</v>
      </c>
    </row>
    <row r="52" spans="25:86" x14ac:dyDescent="0.25">
      <c r="Y52" s="79">
        <v>34</v>
      </c>
      <c r="Z52" s="254">
        <v>27</v>
      </c>
      <c r="AA52" s="262">
        <v>78.429999999999993</v>
      </c>
      <c r="AB52" s="262">
        <v>84.58</v>
      </c>
      <c r="AC52" s="254"/>
      <c r="AD52" s="254">
        <v>42</v>
      </c>
      <c r="AE52" s="254">
        <v>27</v>
      </c>
      <c r="AF52" s="262">
        <v>80.350000000000009</v>
      </c>
      <c r="AG52" s="262">
        <v>85.850000000000009</v>
      </c>
      <c r="AH52" s="254"/>
      <c r="AI52" s="254">
        <v>50</v>
      </c>
      <c r="AJ52" s="254">
        <v>27</v>
      </c>
      <c r="AK52" s="262">
        <v>68.56</v>
      </c>
      <c r="AL52" s="263">
        <v>71.489999999999995</v>
      </c>
      <c r="AO52" s="79">
        <v>34</v>
      </c>
      <c r="AP52" s="254">
        <v>27</v>
      </c>
      <c r="AQ52" s="262">
        <v>82.3</v>
      </c>
      <c r="AR52" s="262">
        <v>88.79</v>
      </c>
      <c r="AS52" s="254"/>
      <c r="AT52" s="254">
        <v>42</v>
      </c>
      <c r="AU52" s="254">
        <v>27</v>
      </c>
      <c r="AV52" s="262">
        <v>83.05</v>
      </c>
      <c r="AW52" s="262">
        <v>88.9</v>
      </c>
      <c r="AX52" s="254"/>
      <c r="AY52" s="254">
        <v>50</v>
      </c>
      <c r="AZ52" s="254">
        <v>27</v>
      </c>
      <c r="BA52" s="262">
        <v>69.55</v>
      </c>
      <c r="BB52" s="263">
        <v>72.75</v>
      </c>
      <c r="BE52" s="79">
        <v>34</v>
      </c>
      <c r="BF52" s="254">
        <v>27</v>
      </c>
      <c r="BG52" s="262">
        <v>109.21</v>
      </c>
      <c r="BH52" s="262">
        <v>124.98</v>
      </c>
      <c r="BI52" s="254"/>
      <c r="BJ52" s="254">
        <v>42</v>
      </c>
      <c r="BK52" s="254">
        <v>27</v>
      </c>
      <c r="BL52" s="262">
        <v>102.64999999999999</v>
      </c>
      <c r="BM52" s="262">
        <v>113.75</v>
      </c>
      <c r="BN52" s="254"/>
      <c r="BO52" s="254">
        <v>50</v>
      </c>
      <c r="BP52" s="254">
        <v>27</v>
      </c>
      <c r="BQ52" s="262">
        <v>81.78</v>
      </c>
      <c r="BR52" s="263">
        <v>87.759999999999991</v>
      </c>
      <c r="BU52" s="79">
        <v>34</v>
      </c>
      <c r="BV52" s="254">
        <v>27</v>
      </c>
      <c r="BW52" s="262">
        <v>111.74</v>
      </c>
      <c r="BX52" s="262">
        <v>127.47</v>
      </c>
      <c r="BY52" s="254"/>
      <c r="BZ52" s="254">
        <v>42</v>
      </c>
      <c r="CA52" s="254">
        <v>27</v>
      </c>
      <c r="CB52" s="262">
        <v>104.05</v>
      </c>
      <c r="CC52" s="262">
        <v>115</v>
      </c>
      <c r="CD52" s="254"/>
      <c r="CE52" s="254">
        <v>50</v>
      </c>
      <c r="CF52" s="254">
        <v>27</v>
      </c>
      <c r="CG52" s="262">
        <v>81.72</v>
      </c>
      <c r="CH52" s="263">
        <v>87.53</v>
      </c>
    </row>
    <row r="53" spans="25:86" x14ac:dyDescent="0.25">
      <c r="Y53" s="79">
        <v>34</v>
      </c>
      <c r="Z53" s="254">
        <v>48</v>
      </c>
      <c r="AA53" s="262">
        <v>102.77</v>
      </c>
      <c r="AB53" s="262">
        <v>110.31</v>
      </c>
      <c r="AC53" s="254"/>
      <c r="AD53" s="254">
        <v>42</v>
      </c>
      <c r="AE53" s="254">
        <v>48</v>
      </c>
      <c r="AF53" s="262">
        <v>95.65</v>
      </c>
      <c r="AG53" s="262">
        <v>102.7</v>
      </c>
      <c r="AH53" s="254"/>
      <c r="AI53" s="254">
        <v>50</v>
      </c>
      <c r="AJ53" s="254">
        <v>48</v>
      </c>
      <c r="AK53" s="262">
        <v>71.97</v>
      </c>
      <c r="AL53" s="263">
        <v>75.860000000000014</v>
      </c>
      <c r="AO53" s="79">
        <v>34</v>
      </c>
      <c r="AP53" s="254">
        <v>48</v>
      </c>
      <c r="AQ53" s="262">
        <v>102.77</v>
      </c>
      <c r="AR53" s="262">
        <v>110.31</v>
      </c>
      <c r="AS53" s="254"/>
      <c r="AT53" s="254">
        <v>42</v>
      </c>
      <c r="AU53" s="254">
        <v>48</v>
      </c>
      <c r="AV53" s="262">
        <v>95.65</v>
      </c>
      <c r="AW53" s="262">
        <v>102.7</v>
      </c>
      <c r="AX53" s="254"/>
      <c r="AY53" s="254">
        <v>50</v>
      </c>
      <c r="AZ53" s="254">
        <v>48</v>
      </c>
      <c r="BA53" s="262">
        <v>71.97</v>
      </c>
      <c r="BB53" s="263">
        <v>75.860000000000014</v>
      </c>
      <c r="BE53" s="79">
        <v>34</v>
      </c>
      <c r="BF53" s="254">
        <v>48</v>
      </c>
      <c r="BG53" s="262">
        <v>122.11</v>
      </c>
      <c r="BH53" s="262">
        <v>137.30000000000001</v>
      </c>
      <c r="BI53" s="254"/>
      <c r="BJ53" s="254">
        <v>42</v>
      </c>
      <c r="BK53" s="254">
        <v>48</v>
      </c>
      <c r="BL53" s="262">
        <v>107.75</v>
      </c>
      <c r="BM53" s="262">
        <v>118</v>
      </c>
      <c r="BN53" s="254"/>
      <c r="BO53" s="254">
        <v>50</v>
      </c>
      <c r="BP53" s="254">
        <v>48</v>
      </c>
      <c r="BQ53" s="262">
        <v>77.91</v>
      </c>
      <c r="BR53" s="263">
        <v>83.009999999999991</v>
      </c>
      <c r="BU53" s="79">
        <v>34</v>
      </c>
      <c r="BV53" s="254">
        <v>48</v>
      </c>
      <c r="BW53" s="262">
        <v>122.11</v>
      </c>
      <c r="BX53" s="262">
        <v>137.30000000000001</v>
      </c>
      <c r="BY53" s="254"/>
      <c r="BZ53" s="254">
        <v>42</v>
      </c>
      <c r="CA53" s="254">
        <v>48</v>
      </c>
      <c r="CB53" s="262">
        <v>107.75</v>
      </c>
      <c r="CC53" s="262">
        <v>118</v>
      </c>
      <c r="CD53" s="254"/>
      <c r="CE53" s="254">
        <v>50</v>
      </c>
      <c r="CF53" s="254">
        <v>48</v>
      </c>
      <c r="CG53" s="262">
        <v>77.91</v>
      </c>
      <c r="CH53" s="263">
        <v>83.009999999999991</v>
      </c>
    </row>
    <row r="54" spans="25:86" ht="14.4" thickBot="1" x14ac:dyDescent="0.3">
      <c r="Y54" s="280">
        <v>34</v>
      </c>
      <c r="Z54" s="284">
        <v>60</v>
      </c>
      <c r="AA54" s="285">
        <v>106.24</v>
      </c>
      <c r="AB54" s="285">
        <v>113.56</v>
      </c>
      <c r="AC54" s="284"/>
      <c r="AD54" s="284">
        <v>42</v>
      </c>
      <c r="AE54" s="284">
        <v>60</v>
      </c>
      <c r="AF54" s="285">
        <v>96.25</v>
      </c>
      <c r="AG54" s="285">
        <v>103.15</v>
      </c>
      <c r="AH54" s="284"/>
      <c r="AI54" s="284">
        <v>50</v>
      </c>
      <c r="AJ54" s="284">
        <v>60</v>
      </c>
      <c r="AK54" s="285">
        <v>68.47</v>
      </c>
      <c r="AL54" s="286">
        <v>72.13</v>
      </c>
      <c r="AO54" s="280">
        <v>34</v>
      </c>
      <c r="AP54" s="284">
        <v>60</v>
      </c>
      <c r="AQ54" s="285">
        <v>106.24</v>
      </c>
      <c r="AR54" s="285">
        <v>113.56</v>
      </c>
      <c r="AS54" s="284"/>
      <c r="AT54" s="284">
        <v>42</v>
      </c>
      <c r="AU54" s="284">
        <v>60</v>
      </c>
      <c r="AV54" s="285">
        <v>96.25</v>
      </c>
      <c r="AW54" s="285">
        <v>103.15</v>
      </c>
      <c r="AX54" s="284"/>
      <c r="AY54" s="284">
        <v>50</v>
      </c>
      <c r="AZ54" s="284">
        <v>60</v>
      </c>
      <c r="BA54" s="285">
        <v>68.47</v>
      </c>
      <c r="BB54" s="286">
        <v>72.13</v>
      </c>
      <c r="BE54" s="280">
        <v>34</v>
      </c>
      <c r="BF54" s="284">
        <v>60</v>
      </c>
      <c r="BG54" s="285">
        <v>124.81</v>
      </c>
      <c r="BH54" s="285">
        <v>138.85</v>
      </c>
      <c r="BI54" s="284"/>
      <c r="BJ54" s="284">
        <v>42</v>
      </c>
      <c r="BK54" s="284">
        <v>60</v>
      </c>
      <c r="BL54" s="285">
        <v>106.8</v>
      </c>
      <c r="BM54" s="285">
        <v>116.2</v>
      </c>
      <c r="BN54" s="284"/>
      <c r="BO54" s="284">
        <v>50</v>
      </c>
      <c r="BP54" s="284">
        <v>60</v>
      </c>
      <c r="BQ54" s="285">
        <v>73.069999999999993</v>
      </c>
      <c r="BR54" s="286">
        <v>77.56</v>
      </c>
      <c r="BU54" s="280">
        <v>34</v>
      </c>
      <c r="BV54" s="284">
        <v>60</v>
      </c>
      <c r="BW54" s="285">
        <v>124.81</v>
      </c>
      <c r="BX54" s="285">
        <v>138.85</v>
      </c>
      <c r="BY54" s="284"/>
      <c r="BZ54" s="284">
        <v>42</v>
      </c>
      <c r="CA54" s="284">
        <v>60</v>
      </c>
      <c r="CB54" s="285">
        <v>106.8</v>
      </c>
      <c r="CC54" s="285">
        <v>116.2</v>
      </c>
      <c r="CD54" s="284"/>
      <c r="CE54" s="284">
        <v>50</v>
      </c>
      <c r="CF54" s="284">
        <v>60</v>
      </c>
      <c r="CG54" s="285">
        <v>73.069999999999993</v>
      </c>
      <c r="CH54" s="286">
        <v>77.56</v>
      </c>
    </row>
  </sheetData>
  <mergeCells count="1">
    <mergeCell ref="B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Q1</vt:lpstr>
      <vt:lpstr>Q2 </vt:lpstr>
      <vt:lpstr>Q3</vt:lpstr>
      <vt:lpstr>Q4</vt:lpstr>
      <vt:lpstr>Q5</vt:lpstr>
      <vt:lpstr>Q6</vt:lpstr>
      <vt:lpstr>Q7</vt:lpstr>
      <vt:lpstr>Living Daylights</vt:lpstr>
      <vt:lpstr>Thunderball Charts</vt:lpstr>
      <vt:lpstr>Another 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2021-02-07T19:49:27Z</dcterms:created>
  <dcterms:modified xsi:type="dcterms:W3CDTF">2021-02-17T01:24:51Z</dcterms:modified>
</cp:coreProperties>
</file>