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Q:\Aleshia\Spring 2022 solutions\"/>
    </mc:Choice>
  </mc:AlternateContent>
  <xr:revisionPtr revIDLastSave="0" documentId="8_{CB973F5E-A69A-4A8E-978D-07E36D4D2BD9}" xr6:coauthVersionLast="47" xr6:coauthVersionMax="47" xr10:uidLastSave="{00000000-0000-0000-0000-000000000000}"/>
  <bookViews>
    <workbookView xWindow="36000" yWindow="0" windowWidth="21600" windowHeight="11325" activeTab="1" xr2:uid="{AA82D220-036C-4427-8446-7DA833607F2A}"/>
  </bookViews>
  <sheets>
    <sheet name="5a" sheetId="2" r:id="rId1"/>
    <sheet name="LFMU-Q6" sheetId="3" r:id="rId2"/>
  </sheets>
  <externalReferences>
    <externalReference r:id="rId3"/>
    <externalReference r:id="rId4"/>
    <externalReference r:id="rId5"/>
    <externalReference r:id="rId6"/>
    <externalReference r:id="rId7"/>
  </externalReferences>
  <definedNames>
    <definedName name="\Z">#REF!</definedName>
    <definedName name="\Za">#REF!</definedName>
    <definedName name="__123Graph_BCHART91a" hidden="1">[1]Input!#REF!</definedName>
    <definedName name="_Fill" hidden="1">#REF!</definedName>
    <definedName name="_IV100000">#REF!</definedName>
    <definedName name="_max8">#REF!</definedName>
    <definedName name="_min8">#REF!</definedName>
    <definedName name="_V122544">#REF!</definedName>
    <definedName name="Base">#REF!</definedName>
    <definedName name="chicago">'[2]SZ-1-2013 (MH)'!$B$9:$B$16</definedName>
    <definedName name="CLIFR">#REF!</definedName>
    <definedName name="CognitiveLevels" localSheetId="1">'[3]syllabus list'!$C$159:$C$162</definedName>
    <definedName name="CognitiveLevels">'[4]syllabus list'!$C$159:$C$162</definedName>
    <definedName name="cycle" localSheetId="1">#REF!</definedName>
    <definedName name="cycle">#REF!</definedName>
    <definedName name="cycle3" localSheetId="1">#REF!</definedName>
    <definedName name="cycle3">#REF!</definedName>
    <definedName name="Cycle5" localSheetId="1">#REF!</definedName>
    <definedName name="Cycle5">#REF!</definedName>
    <definedName name="CycleTable">#REF!</definedName>
    <definedName name="DATE">#REF!</definedName>
    <definedName name="DELETE_RANGE">#REF!</definedName>
    <definedName name="ERR">#REF!</definedName>
    <definedName name="EXTRA_TESTS">#REF!</definedName>
    <definedName name="FSSplit">#REF!</definedName>
    <definedName name="GETDATA">#REF!</definedName>
    <definedName name="GOV10YBO">#REF!</definedName>
    <definedName name="GOV15YBO">#REF!</definedName>
    <definedName name="GOV1YBO">#REF!</definedName>
    <definedName name="GOV20YBO">#REF!</definedName>
    <definedName name="GOV2YBO">#REF!</definedName>
    <definedName name="GOV3YBO">#REF!</definedName>
    <definedName name="GOV4YBO">#REF!</definedName>
    <definedName name="GOV5YBO">#REF!</definedName>
    <definedName name="GOV7YBO">#REF!</definedName>
    <definedName name="INPUT1">#REF!</definedName>
    <definedName name="INPUT1_CODE">#REF!</definedName>
    <definedName name="INPUT1_ID">#REF!</definedName>
    <definedName name="INPUT1_PASSWORD">#REF!</definedName>
    <definedName name="INPUT1_VALN_DAT">#REF!</definedName>
    <definedName name="INTQ">#REF!</definedName>
    <definedName name="INTR">#REF!</definedName>
    <definedName name="INVERTED_TEST15">#REF!</definedName>
    <definedName name="INVERTED_TEST16">#REF!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ongMax">#REF!</definedName>
    <definedName name="LongMaxAdj">#REF!</definedName>
    <definedName name="LongMaxAdjRate">#REF!</definedName>
    <definedName name="LongMaxMA">#REF!</definedName>
    <definedName name="LongMaxRange">#REF!</definedName>
    <definedName name="LongMin">#REF!</definedName>
    <definedName name="LongMinAdj">#REF!</definedName>
    <definedName name="LongMinAdjRate">#REF!</definedName>
    <definedName name="LongMinMA">#REF!</definedName>
    <definedName name="LongMinRange">#REF!</definedName>
    <definedName name="LongTermWeight">#REF!</definedName>
    <definedName name="MAXIMUM_RATE">#REF!</definedName>
    <definedName name="MaxRate">#REF!</definedName>
    <definedName name="MINIMUM_RATE">#REF!</definedName>
    <definedName name="MinRate">#REF!</definedName>
    <definedName name="P_S_RESULT">#REF!</definedName>
    <definedName name="PRESCRIB_TEST17">#REF!</definedName>
    <definedName name="PRESCRIB_TEST18">#REF!</definedName>
    <definedName name="PRESCRIB_TEST19">#REF!</definedName>
    <definedName name="PRESCRIB_TEST20">#REF!</definedName>
    <definedName name="PRINT_IND">#REF!</definedName>
    <definedName name="PRINT_NOW">#REF!</definedName>
    <definedName name="PRINT_SELECTION">#REF!</definedName>
    <definedName name="PrintRate">#REF!</definedName>
    <definedName name="PRNT_SPOT_RATES">#REF!</definedName>
    <definedName name="PRT_ALL_TESTS">#REF!</definedName>
    <definedName name="PRT_INDICATORS">#REF!</definedName>
    <definedName name="PRT_INVERTED">#REF!</definedName>
    <definedName name="PRT_NOTHING">#REF!</definedName>
    <definedName name="PRT_PRESCRIBED">#REF!</definedName>
    <definedName name="PRT_REGULAR">#REF!</definedName>
    <definedName name="PRT_SELECT_ALL">#REF!</definedName>
    <definedName name="PRT_SELECTIONS">#REF!</definedName>
    <definedName name="PRT_SPOT_RATES">#REF!</definedName>
    <definedName name="Q_sources">#REF!</definedName>
    <definedName name="RateTable">#REF!</definedName>
    <definedName name="RegTable">#REF!</definedName>
    <definedName name="REGULAR_TEST1">#REF!</definedName>
    <definedName name="REGULAR_TEST10">#REF!</definedName>
    <definedName name="REGULAR_TEST11">#REF!</definedName>
    <definedName name="REGULAR_TEST12">#REF!</definedName>
    <definedName name="REGULAR_TEST13">#REF!</definedName>
    <definedName name="REGULAR_TEST14">#REF!</definedName>
    <definedName name="REGULAR_TEST2">#REF!</definedName>
    <definedName name="REGULAR_TEST3">#REF!</definedName>
    <definedName name="REGULAR_TEST4">#REF!</definedName>
    <definedName name="REGULAR_TEST5">#REF!</definedName>
    <definedName name="REGULAR_TEST6">#REF!</definedName>
    <definedName name="REGULAR_TEST7">#REF!</definedName>
    <definedName name="REGULAR_TEST8">#REF!</definedName>
    <definedName name="REGULAR_TEST9">#REF!</definedName>
    <definedName name="ScenTable">#REF!</definedName>
    <definedName name="SETDATE">#REF!</definedName>
    <definedName name="ShortMax">#REF!</definedName>
    <definedName name="ShortMaxAdj">#REF!</definedName>
    <definedName name="ShortMaxAdjRate">#REF!</definedName>
    <definedName name="ShortMaxMA">#REF!</definedName>
    <definedName name="ShortMaxRange">#REF!</definedName>
    <definedName name="ShortMin">#REF!</definedName>
    <definedName name="ShortMinAdj">#REF!</definedName>
    <definedName name="ShortMinAdjRate">#REF!</definedName>
    <definedName name="ShortMinMA">#REF!</definedName>
    <definedName name="ShortMinRange">#REF!</definedName>
    <definedName name="ShortTermWeight">#REF!</definedName>
    <definedName name="ST_Med">'[5]Input - Entrée de données'!#REF!</definedName>
    <definedName name="Step" localSheetId="1">#REF!</definedName>
    <definedName name="Step">#REF!</definedName>
    <definedName name="StepTable" localSheetId="1">#REF!</definedName>
    <definedName name="StepTable">#REF!</definedName>
    <definedName name="SyllabusListing" localSheetId="1">'[3]syllabus list'!$D$4:$D$151</definedName>
    <definedName name="SyllabusListing">'[4]syllabus list'!$D$4:$D$151</definedName>
    <definedName name="TBILL1M" localSheetId="1">#REF!</definedName>
    <definedName name="TBILL1M">#REF!</definedName>
    <definedName name="TBILL2M" localSheetId="1">#REF!</definedName>
    <definedName name="TBILL2M">#REF!</definedName>
    <definedName name="TBILL3M" localSheetId="1">#REF!</definedName>
    <definedName name="TBILL3M">#REF!</definedName>
    <definedName name="TBILL6M">#REF!</definedName>
    <definedName name="TEST_10_INCR">#REF!</definedName>
    <definedName name="TEST_11_DECR">#REF!</definedName>
    <definedName name="TEST_17_INV_">#REF!</definedName>
    <definedName name="TEST_17_STEEP_">#REF!</definedName>
    <definedName name="TEST_3_CHGE">#REF!</definedName>
    <definedName name="TEST_4_INCR">#REF!</definedName>
    <definedName name="TEST_6_INCREASE">#REF!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#REF!</definedName>
    <definedName name="TEST20">#REF!</definedName>
    <definedName name="TEST21">#REF!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ITLE1">#REF!</definedName>
    <definedName name="TITLE10">#REF!</definedName>
    <definedName name="TITLE11">#REF!</definedName>
    <definedName name="TITLE16">#REF!</definedName>
    <definedName name="TITLE17">#REF!</definedName>
    <definedName name="TITLE18">#REF!</definedName>
    <definedName name="TITLE2">#REF!</definedName>
    <definedName name="TITLE21">#REF!</definedName>
    <definedName name="TITLE3">#REF!</definedName>
    <definedName name="TITLE4">#REF!</definedName>
    <definedName name="TITLE5">#REF!</definedName>
    <definedName name="TITLE6">#REF!</definedName>
    <definedName name="TITLE8">#REF!</definedName>
    <definedName name="TITLE9">#REF!</definedName>
    <definedName name="VALN_DATE">#REF!</definedName>
    <definedName name="VALUATION_DATE">#REF!</definedName>
    <definedName name="Yield01">#REF!</definedName>
    <definedName name="Yield02">#REF!</definedName>
    <definedName name="Yield03">#REF!</definedName>
    <definedName name="Yield04">#REF!</definedName>
    <definedName name="Yield05">#REF!</definedName>
    <definedName name="Yield06">#REF!</definedName>
    <definedName name="Yield07">#REF!</definedName>
    <definedName name="Yield08">#REF!</definedName>
    <definedName name="Yield09">#REF!</definedName>
    <definedName name="Yield10">#REF!</definedName>
    <definedName name="Yield11">#REF!</definedName>
    <definedName name="Yield12">#REF!</definedName>
    <definedName name="Yield13">#REF!</definedName>
    <definedName name="Yield14">#REF!</definedName>
    <definedName name="Yield15">#REF!</definedName>
    <definedName name="Yield16">#REF!</definedName>
    <definedName name="Yield17">#REF!</definedName>
    <definedName name="Yield18">#REF!</definedName>
    <definedName name="Yield19">#REF!</definedName>
    <definedName name="Yield20">#REF!</definedName>
    <definedName name="YieldCurv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3" l="1"/>
  <c r="H4" i="3"/>
  <c r="B5" i="3"/>
  <c r="G5" i="3" s="1"/>
  <c r="H5" i="3"/>
  <c r="B6" i="3"/>
  <c r="B7" i="3" s="1"/>
  <c r="G6" i="3"/>
  <c r="H6" i="3"/>
  <c r="G20" i="3"/>
  <c r="H20" i="3"/>
  <c r="B21" i="3"/>
  <c r="G21" i="3" s="1"/>
  <c r="H21" i="3"/>
  <c r="D22" i="3"/>
  <c r="H39" i="3"/>
  <c r="G43" i="3"/>
  <c r="G44" i="3"/>
  <c r="I45" i="3" s="1"/>
  <c r="G56" i="3"/>
  <c r="G61" i="3"/>
  <c r="G7" i="3" l="1"/>
  <c r="H7" i="3"/>
  <c r="B8" i="3"/>
  <c r="B22" i="3"/>
  <c r="D51" i="2"/>
  <c r="D50" i="2"/>
  <c r="D49" i="2"/>
  <c r="D48" i="2"/>
  <c r="D47" i="2"/>
  <c r="D46" i="2"/>
  <c r="D45" i="2"/>
  <c r="I44" i="2"/>
  <c r="H44" i="2"/>
  <c r="D44" i="2"/>
  <c r="F32" i="2"/>
  <c r="D32" i="2"/>
  <c r="C32" i="2"/>
  <c r="C66" i="2" s="1"/>
  <c r="F31" i="2"/>
  <c r="F65" i="2" s="1"/>
  <c r="D31" i="2"/>
  <c r="C31" i="2"/>
  <c r="C50" i="2" s="1"/>
  <c r="F30" i="2"/>
  <c r="F64" i="2" s="1"/>
  <c r="D30" i="2"/>
  <c r="C30" i="2"/>
  <c r="C49" i="2" s="1"/>
  <c r="F29" i="2"/>
  <c r="D29" i="2"/>
  <c r="D63" i="2" s="1"/>
  <c r="C29" i="2"/>
  <c r="C48" i="2" s="1"/>
  <c r="F28" i="2"/>
  <c r="F62" i="2" s="1"/>
  <c r="D28" i="2"/>
  <c r="C28" i="2"/>
  <c r="F27" i="2"/>
  <c r="D27" i="2"/>
  <c r="C27" i="2"/>
  <c r="C46" i="2" s="1"/>
  <c r="F26" i="2"/>
  <c r="F60" i="2" s="1"/>
  <c r="D26" i="2"/>
  <c r="C26" i="2"/>
  <c r="C45" i="2" s="1"/>
  <c r="F25" i="2"/>
  <c r="F59" i="2" s="1"/>
  <c r="D25" i="2"/>
  <c r="C25" i="2"/>
  <c r="D22" i="2"/>
  <c r="E13" i="2"/>
  <c r="E32" i="2" s="1"/>
  <c r="E12" i="2"/>
  <c r="E31" i="2" s="1"/>
  <c r="E11" i="2"/>
  <c r="E30" i="2" s="1"/>
  <c r="E10" i="2"/>
  <c r="E29" i="2" s="1"/>
  <c r="E9" i="2"/>
  <c r="E28" i="2" s="1"/>
  <c r="E8" i="2"/>
  <c r="E27" i="2" s="1"/>
  <c r="E7" i="2"/>
  <c r="E26" i="2" s="1"/>
  <c r="E6" i="2"/>
  <c r="E25" i="2" s="1"/>
  <c r="H22" i="3" l="1"/>
  <c r="B23" i="3"/>
  <c r="G22" i="3"/>
  <c r="G8" i="3"/>
  <c r="G10" i="3" s="1"/>
  <c r="H8" i="3"/>
  <c r="E59" i="2"/>
  <c r="G79" i="2" s="1"/>
  <c r="J44" i="2"/>
  <c r="K51" i="2" s="1"/>
  <c r="G25" i="2"/>
  <c r="G28" i="2"/>
  <c r="D62" i="2"/>
  <c r="G26" i="2"/>
  <c r="F63" i="2"/>
  <c r="G31" i="2"/>
  <c r="E60" i="2"/>
  <c r="C64" i="2"/>
  <c r="G32" i="2"/>
  <c r="C60" i="2"/>
  <c r="C65" i="2"/>
  <c r="D65" i="2"/>
  <c r="C61" i="2"/>
  <c r="D66" i="2"/>
  <c r="D61" i="2"/>
  <c r="E62" i="2"/>
  <c r="E61" i="2"/>
  <c r="E63" i="2"/>
  <c r="E66" i="2"/>
  <c r="C59" i="2"/>
  <c r="F77" i="2" s="1"/>
  <c r="D64" i="2"/>
  <c r="F66" i="2"/>
  <c r="G30" i="2"/>
  <c r="C47" i="2"/>
  <c r="C51" i="2"/>
  <c r="D59" i="2"/>
  <c r="F61" i="2"/>
  <c r="C62" i="2"/>
  <c r="E64" i="2"/>
  <c r="G29" i="2"/>
  <c r="I25" i="2"/>
  <c r="G27" i="2"/>
  <c r="D60" i="2"/>
  <c r="C63" i="2"/>
  <c r="E65" i="2"/>
  <c r="C44" i="2"/>
  <c r="G23" i="3" l="1"/>
  <c r="H23" i="3"/>
  <c r="B24" i="3"/>
  <c r="H10" i="3"/>
  <c r="G11" i="3" s="1"/>
  <c r="K48" i="2"/>
  <c r="K49" i="2"/>
  <c r="K44" i="2"/>
  <c r="L44" i="2" s="1"/>
  <c r="F84" i="2" s="1"/>
  <c r="K45" i="2"/>
  <c r="K50" i="2"/>
  <c r="K46" i="2"/>
  <c r="K47" i="2"/>
  <c r="H25" i="2"/>
  <c r="J25" i="2" s="1"/>
  <c r="K28" i="2" s="1"/>
  <c r="G66" i="2"/>
  <c r="G65" i="2"/>
  <c r="G62" i="2"/>
  <c r="G60" i="2"/>
  <c r="G63" i="2"/>
  <c r="G61" i="2"/>
  <c r="G64" i="2"/>
  <c r="G59" i="2"/>
  <c r="G78" i="2"/>
  <c r="G24" i="3" l="1"/>
  <c r="G26" i="3" s="1"/>
  <c r="H24" i="3"/>
  <c r="K7" i="3"/>
  <c r="K8" i="3"/>
  <c r="K6" i="3"/>
  <c r="E8" i="3"/>
  <c r="F4" i="3"/>
  <c r="F5" i="3" s="1"/>
  <c r="K4" i="3"/>
  <c r="K5" i="3"/>
  <c r="E6" i="3"/>
  <c r="E5" i="3"/>
  <c r="I5" i="3" s="1"/>
  <c r="J5" i="3" s="1"/>
  <c r="E4" i="3"/>
  <c r="I4" i="3" s="1"/>
  <c r="J4" i="3" s="1"/>
  <c r="E7" i="3"/>
  <c r="I7" i="3" s="1"/>
  <c r="J7" i="3" s="1"/>
  <c r="L45" i="2"/>
  <c r="L46" i="2" s="1"/>
  <c r="L47" i="2" s="1"/>
  <c r="L48" i="2" s="1"/>
  <c r="L49" i="2" s="1"/>
  <c r="L50" i="2" s="1"/>
  <c r="L51" i="2" s="1"/>
  <c r="E85" i="2"/>
  <c r="K29" i="2"/>
  <c r="K25" i="2"/>
  <c r="L25" i="2" s="1"/>
  <c r="K32" i="2"/>
  <c r="K31" i="2"/>
  <c r="K30" i="2"/>
  <c r="K27" i="2"/>
  <c r="K26" i="2"/>
  <c r="D76" i="2"/>
  <c r="I8" i="3" l="1"/>
  <c r="J8" i="3" s="1"/>
  <c r="F6" i="3"/>
  <c r="G57" i="3"/>
  <c r="G62" i="3" s="1"/>
  <c r="G12" i="3"/>
  <c r="G46" i="3"/>
  <c r="G49" i="3" s="1"/>
  <c r="G33" i="3"/>
  <c r="I6" i="3"/>
  <c r="J6" i="3" s="1"/>
  <c r="E23" i="3"/>
  <c r="E21" i="3"/>
  <c r="H26" i="3"/>
  <c r="G27" i="3" s="1"/>
  <c r="K59" i="2"/>
  <c r="G83" i="2"/>
  <c r="H59" i="2"/>
  <c r="D82" i="2"/>
  <c r="L26" i="2"/>
  <c r="K22" i="3" l="1"/>
  <c r="F20" i="3"/>
  <c r="F21" i="3" s="1"/>
  <c r="K20" i="3"/>
  <c r="E24" i="3"/>
  <c r="I24" i="3" s="1"/>
  <c r="J24" i="3" s="1"/>
  <c r="K21" i="3"/>
  <c r="K23" i="3"/>
  <c r="K24" i="3"/>
  <c r="E20" i="3"/>
  <c r="I20" i="3" s="1"/>
  <c r="J20" i="3" s="1"/>
  <c r="E22" i="3"/>
  <c r="I22" i="3" s="1"/>
  <c r="J22" i="3" s="1"/>
  <c r="G58" i="3"/>
  <c r="H59" i="3" s="1"/>
  <c r="G47" i="3"/>
  <c r="H48" i="3" s="1"/>
  <c r="F7" i="3"/>
  <c r="F8" i="3" s="1"/>
  <c r="I21" i="3"/>
  <c r="J21" i="3" s="1"/>
  <c r="H60" i="2"/>
  <c r="L27" i="2"/>
  <c r="I59" i="2"/>
  <c r="J59" i="2" s="1"/>
  <c r="L59" i="2" s="1"/>
  <c r="K60" i="2"/>
  <c r="G34" i="3" l="1"/>
  <c r="F22" i="3"/>
  <c r="I23" i="3"/>
  <c r="J23" i="3" s="1"/>
  <c r="L28" i="2"/>
  <c r="H61" i="2"/>
  <c r="I61" i="2" s="1"/>
  <c r="I60" i="2"/>
  <c r="J60" i="2" s="1"/>
  <c r="L60" i="2" s="1"/>
  <c r="K61" i="2"/>
  <c r="G36" i="3" l="1"/>
  <c r="H35" i="3"/>
  <c r="F23" i="3"/>
  <c r="F24" i="3" s="1"/>
  <c r="G63" i="3"/>
  <c r="H64" i="3" s="1"/>
  <c r="I66" i="3" s="1"/>
  <c r="G28" i="3"/>
  <c r="G37" i="3"/>
  <c r="H38" i="3" s="1"/>
  <c r="G50" i="3"/>
  <c r="H51" i="3" s="1"/>
  <c r="I52" i="3" s="1"/>
  <c r="I53" i="3" s="1"/>
  <c r="J61" i="2"/>
  <c r="L61" i="2" s="1"/>
  <c r="K62" i="2"/>
  <c r="L29" i="2"/>
  <c r="H62" i="2"/>
  <c r="H40" i="3" l="1"/>
  <c r="I62" i="2"/>
  <c r="J62" i="2" s="1"/>
  <c r="L62" i="2" s="1"/>
  <c r="K63" i="2"/>
  <c r="L30" i="2"/>
  <c r="H63" i="2"/>
  <c r="I63" i="2" l="1"/>
  <c r="J63" i="2" s="1"/>
  <c r="L63" i="2" s="1"/>
  <c r="K64" i="2"/>
  <c r="H64" i="2"/>
  <c r="L31" i="2"/>
  <c r="I64" i="2" l="1"/>
  <c r="J64" i="2" s="1"/>
  <c r="L64" i="2" s="1"/>
  <c r="K65" i="2"/>
  <c r="L32" i="2"/>
  <c r="H66" i="2" s="1"/>
  <c r="H65" i="2"/>
  <c r="I65" i="2" l="1"/>
  <c r="J65" i="2" s="1"/>
  <c r="L65" i="2" s="1"/>
  <c r="K66" i="2"/>
  <c r="I66" i="2"/>
  <c r="J66" i="2" s="1"/>
  <c r="L66" i="2" l="1"/>
</calcChain>
</file>

<file path=xl/sharedStrings.xml><?xml version="1.0" encoding="utf-8"?>
<sst xmlns="http://schemas.openxmlformats.org/spreadsheetml/2006/main" count="227" uniqueCount="118">
  <si>
    <t>Question 5</t>
  </si>
  <si>
    <t>(a)</t>
  </si>
  <si>
    <t>Calculate the following as required by FASB ASC 944 (formerly FASB 113) based on TOB’s product cashflow projections:</t>
  </si>
  <si>
    <t>(i)   Reinsurance Benefit Reserve Adjustment at the end of each year.</t>
  </si>
  <si>
    <t>Expected Direct Gross Premium</t>
  </si>
  <si>
    <t>Expected Reinsurance Reimbursement</t>
  </si>
  <si>
    <t>Ceding Commission</t>
  </si>
  <si>
    <t>Year 1</t>
  </si>
  <si>
    <t>Year 2</t>
  </si>
  <si>
    <t>Year 3</t>
  </si>
  <si>
    <t>Year 4</t>
  </si>
  <si>
    <t>Year 5</t>
  </si>
  <si>
    <t>Year 6</t>
  </si>
  <si>
    <t>Year 7</t>
  </si>
  <si>
    <t>Year 8</t>
  </si>
  <si>
    <t>full year's interest:</t>
  </si>
  <si>
    <t>half year's interest</t>
  </si>
  <si>
    <t>Expected Reinsurance Premium</t>
  </si>
  <si>
    <t>Expected Net Reinsurance Reimbursements</t>
  </si>
  <si>
    <t>PV of Expected Reinsurance Reimbursements</t>
  </si>
  <si>
    <t>PV of Expected Gross Premium</t>
  </si>
  <si>
    <t>Net Valuation Premium of the Reinsurance CF %</t>
  </si>
  <si>
    <t>Net Valuation Premium of the Reinsurance CF</t>
  </si>
  <si>
    <t>Reinsurance Benefit Reserve Adjustment at end of year</t>
  </si>
  <si>
    <t>&lt;= answer for i)</t>
  </si>
  <si>
    <t>PV of Expected Ceding Commission</t>
  </si>
  <si>
    <t>Net Valuation Premium of the Ceding Commission %</t>
  </si>
  <si>
    <t>Net Valuation Premium of the Ceding Commission</t>
  </si>
  <si>
    <t>Reinsurance Expense Reserve Adjustment at end of year</t>
  </si>
  <si>
    <t>&lt;= answer for ii)</t>
  </si>
  <si>
    <t>Expected Cash Flows In (Out)</t>
  </si>
  <si>
    <t>Reinsurance Reserve Adjustment at end of year</t>
  </si>
  <si>
    <t>Change in Reinsurance Reserve Adjustment at end of year</t>
  </si>
  <si>
    <t>Adjusted net CoR before interest</t>
  </si>
  <si>
    <t>Adjusted net Interest Component</t>
  </si>
  <si>
    <t>Cost of Reinsurance after Interest</t>
  </si>
  <si>
    <t>&lt;= answer for iii)</t>
  </si>
  <si>
    <t xml:space="preserve">Year 1 </t>
  </si>
  <si>
    <t>Balance Sheet</t>
  </si>
  <si>
    <t>Income Statement</t>
  </si>
  <si>
    <t>Debit</t>
  </si>
  <si>
    <t>Credit</t>
  </si>
  <si>
    <t>Recognition of the Cashflows</t>
  </si>
  <si>
    <t>Cash</t>
  </si>
  <si>
    <t>Y1 Reinsurance CF</t>
  </si>
  <si>
    <t>Premiums Ceded</t>
  </si>
  <si>
    <t>Y1 Reinsurance Premium</t>
  </si>
  <si>
    <t>Benefits Incurred</t>
  </si>
  <si>
    <t>Y1 Reinsurance Reimbursement</t>
  </si>
  <si>
    <t>Amortization of Acquisition Costs</t>
  </si>
  <si>
    <t>Y1 Commission</t>
  </si>
  <si>
    <t>Recognition of the Adj. to net COR</t>
  </si>
  <si>
    <t>Reinsurance Recoverable</t>
  </si>
  <si>
    <t>EOY1 Benefit Rsv Adj</t>
  </si>
  <si>
    <t>EOY1 Expense Rsv Adj</t>
  </si>
  <si>
    <t>Deferred Policy Acquisition Costs</t>
  </si>
  <si>
    <t>CF occurred @ EOY</t>
  </si>
  <si>
    <t>Commentary on Question:</t>
  </si>
  <si>
    <t>(ii)   Reinsurance Expense Reserve Adjustment at the end of each year.</t>
  </si>
  <si>
    <t>(iii)   Cost of Reinsurance after Interest at the end of each year.</t>
  </si>
  <si>
    <t>Few candidates identified the change in reserve adjustment and expected net cash flows.</t>
  </si>
  <si>
    <t>(iv)   Fill in the effects of the net cost of reinsurance on TOB’s year 1 balance sheet and income statement in the applicable cells below</t>
  </si>
  <si>
    <t>Candidates generally used the right approach for the calculation.</t>
  </si>
  <si>
    <t>The reinsurance benefit reserve adjustment at end of year calculation formula can be found at page 67 of the source material.</t>
  </si>
  <si>
    <t xml:space="preserve">Common errors included using the reinsurance premium instead of gross premium; having the wrong sign for the cashflow adjustments; and not deducting the reinsurance premium from the reinsurance reimbursement calculation. </t>
  </si>
  <si>
    <t>Simplified half year interest is applied for cash flow in the model solution. However, candidates that applied full year interest or compound half year interest on cash flow correctly received full credit.</t>
  </si>
  <si>
    <t>Common errors included using the reinsurance premium instead of gross premium; and having the wrong sign for the cashflow adjustments.</t>
  </si>
  <si>
    <t>Candidates generally did not do well on part (iii); many candidates simply provided either the total of reinsurance benefit reserve adjustment and expense reserve adjustment or the expected net cashflows as the answer,</t>
  </si>
  <si>
    <t>Most candidates struggled with part (iv). Candidates in general were not familiar with financial statements.</t>
  </si>
  <si>
    <t>Total Impact to GAAP Income in Year 3 (assuming change to investment income = 0)</t>
  </si>
  <si>
    <t>Total Benefits Expense in Year 3 After Change in Assumption</t>
  </si>
  <si>
    <t>Revised Reserve at End of Year 3</t>
  </si>
  <si>
    <t>Original Reserve at Beginning of Year 3</t>
  </si>
  <si>
    <t>Revised Benefits and Expenses Paid in Year 3</t>
  </si>
  <si>
    <t>Total Benefits Expense in Year 3 Prior to Change in Assumption</t>
  </si>
  <si>
    <t>Original Reserve at End of Year 3</t>
  </si>
  <si>
    <t>Orignal Reserve at Beginning of Year 3</t>
  </si>
  <si>
    <t>Original Benefits and Expenses Paid in Year 3</t>
  </si>
  <si>
    <t>Double-Check on Total Impact to GAAP Income</t>
  </si>
  <si>
    <t>(C) (iv)</t>
  </si>
  <si>
    <t>Impact to GAAP Income due to Revised Reserves at End of Year 3</t>
  </si>
  <si>
    <t>Actual Impact to GAAP Income due to Revised Change in Reserve in Year 3</t>
  </si>
  <si>
    <t>Impact to GAAP income due to Original Change in Reserve in Year 3</t>
  </si>
  <si>
    <t>Impact to GAAP Income from Change in Benefits and Expenses Paid in Year 3</t>
  </si>
  <si>
    <t>Total Impact to GAAP Income</t>
  </si>
  <si>
    <t>Total Benefit Expense in Year 3</t>
  </si>
  <si>
    <t>(C) (iii)</t>
  </si>
  <si>
    <t>Benefits and Expenses Paid in Year 3</t>
  </si>
  <si>
    <t>Change in Reserve</t>
  </si>
  <si>
    <t>(C) (ii)</t>
  </si>
  <si>
    <t>Remeasured Reserve at End of Year 3</t>
  </si>
  <si>
    <t>Remeasured Reserve at Beginning of Year 3</t>
  </si>
  <si>
    <t>Remeasurement Loss</t>
  </si>
  <si>
    <t>(C) (i)</t>
  </si>
  <si>
    <t>LFPB at year 3</t>
  </si>
  <si>
    <t>Net Premium Ratio</t>
  </si>
  <si>
    <t>Total Present Value</t>
  </si>
  <si>
    <t xml:space="preserve">   Increase Benefits and Expenses Paid in Year 3 by 15%</t>
  </si>
  <si>
    <t>Income includes investment income.</t>
  </si>
  <si>
    <t>% of Premium</t>
  </si>
  <si>
    <t>Income</t>
  </si>
  <si>
    <t>Expenses Paid</t>
  </si>
  <si>
    <t>Premiums Received</t>
  </si>
  <si>
    <t>Balance</t>
  </si>
  <si>
    <t>EOY</t>
  </si>
  <si>
    <t>Premium Received  BOY</t>
  </si>
  <si>
    <t>Year</t>
  </si>
  <si>
    <t>Income as</t>
  </si>
  <si>
    <t>Benefits and</t>
  </si>
  <si>
    <t>PV</t>
  </si>
  <si>
    <t>Reserve</t>
  </si>
  <si>
    <t>Interest Discount Rate</t>
  </si>
  <si>
    <t>Retrospective</t>
  </si>
  <si>
    <t>Prospective</t>
  </si>
  <si>
    <t>Benefit and</t>
  </si>
  <si>
    <t>(b)</t>
  </si>
  <si>
    <t>LFPB at year 2</t>
  </si>
  <si>
    <t>Question LFMU-Q6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</si>
</sst>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3" formatCode="_(* #,##0.00_);_(* \(#,##0.00\);_(* &quot;-&quot;??_);_(@_)"/>
    <numFmt numFmtId="164" formatCode="_(* #,##0_);_(* \(#,##0\);_(* &quot;-&quot;??_);_(@_)"/>
    <numFmt numFmtId="165" formatCode="0.000%"/>
    <numFmt numFmtId="166" formatCode="#,##0.000"/>
    <numFmt numFmtId="167" formatCode="0.0%"/>
  </numFmts>
  <fonts count="13" x14ac:knownFonts="1">
    <font>
      <sz val="11"/>
      <color theme="1"/>
      <name val="Calibri"/>
      <family val="2"/>
      <scheme val="minor"/>
    </font>
    <font>
      <b/>
      <sz val="11"/>
      <color theme="1"/>
      <name val="Calibri"/>
      <family val="2"/>
      <scheme val="minor"/>
    </font>
    <font>
      <i/>
      <sz val="11"/>
      <color theme="1"/>
      <name val="Calibri"/>
      <family val="2"/>
      <scheme val="minor"/>
    </font>
    <font>
      <i/>
      <sz val="12"/>
      <color theme="1"/>
      <name val="Times New Roman"/>
      <family val="1"/>
    </font>
    <font>
      <sz val="10"/>
      <name val="Arial Narrow"/>
      <family val="2"/>
    </font>
    <font>
      <sz val="10"/>
      <color rgb="FF0000FF"/>
      <name val="Arial Narrow"/>
      <family val="2"/>
    </font>
    <font>
      <sz val="10"/>
      <name val="Arial"/>
      <family val="2"/>
    </font>
    <font>
      <sz val="10"/>
      <color rgb="FFFF0000"/>
      <name val="Arial Narrow"/>
      <family val="2"/>
    </font>
    <font>
      <sz val="10"/>
      <name val="Times New Roman"/>
      <family val="1"/>
    </font>
    <font>
      <i/>
      <sz val="10"/>
      <color theme="4"/>
      <name val="Arial Narrow"/>
      <family val="2"/>
    </font>
    <font>
      <b/>
      <sz val="12"/>
      <color rgb="FF000000"/>
      <name val="Times New Roman"/>
      <family val="1"/>
    </font>
    <font>
      <sz val="10"/>
      <name val="Arial"/>
    </font>
    <font>
      <b/>
      <sz val="1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indexed="64"/>
      </top>
      <bottom/>
      <diagonal/>
    </border>
  </borders>
  <cellStyleXfs count="6">
    <xf numFmtId="0" fontId="0"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11" fillId="0" borderId="0"/>
    <xf numFmtId="43" fontId="6" fillId="0" borderId="0" applyFont="0" applyFill="0" applyBorder="0" applyAlignment="0" applyProtection="0"/>
  </cellStyleXfs>
  <cellXfs count="65">
    <xf numFmtId="0" fontId="0" fillId="0" borderId="0" xfId="0"/>
    <xf numFmtId="0" fontId="1" fillId="0" borderId="0" xfId="0" applyFont="1"/>
    <xf numFmtId="0" fontId="2" fillId="0" borderId="0" xfId="0" applyFont="1"/>
    <xf numFmtId="0" fontId="3" fillId="0" borderId="0" xfId="0" applyFont="1" applyAlignment="1">
      <alignment vertical="top"/>
    </xf>
    <xf numFmtId="0" fontId="3" fillId="0" borderId="0" xfId="0" applyFont="1" applyAlignment="1">
      <alignment horizontal="left" vertical="center" indent="5"/>
    </xf>
    <xf numFmtId="0" fontId="4" fillId="0" borderId="0" xfId="1" applyFont="1"/>
    <xf numFmtId="0" fontId="4" fillId="0" borderId="1" xfId="1" applyFont="1" applyBorder="1"/>
    <xf numFmtId="0" fontId="4" fillId="0" borderId="1" xfId="1" applyFont="1" applyBorder="1" applyAlignment="1">
      <alignment wrapText="1"/>
    </xf>
    <xf numFmtId="0" fontId="8" fillId="0" borderId="0" xfId="1" applyFont="1" applyAlignment="1">
      <alignment vertical="center" wrapText="1"/>
    </xf>
    <xf numFmtId="3" fontId="4" fillId="0" borderId="1" xfId="1" applyNumberFormat="1" applyFont="1" applyBorder="1"/>
    <xf numFmtId="3" fontId="8" fillId="0" borderId="0" xfId="1" applyNumberFormat="1" applyFont="1" applyAlignment="1">
      <alignment horizontal="right" vertical="center" wrapText="1"/>
    </xf>
    <xf numFmtId="166" fontId="8" fillId="0" borderId="0" xfId="1" applyNumberFormat="1" applyFont="1" applyAlignment="1">
      <alignment horizontal="right" vertical="center" wrapText="1"/>
    </xf>
    <xf numFmtId="10" fontId="4" fillId="0" borderId="0" xfId="2" applyNumberFormat="1" applyFont="1"/>
    <xf numFmtId="0" fontId="5" fillId="0" borderId="0" xfId="1" applyFont="1" applyAlignment="1">
      <alignment wrapText="1"/>
    </xf>
    <xf numFmtId="43" fontId="4" fillId="0" borderId="0" xfId="1" applyNumberFormat="1" applyFont="1"/>
    <xf numFmtId="164" fontId="5" fillId="0" borderId="0" xfId="3" applyNumberFormat="1" applyFont="1"/>
    <xf numFmtId="0" fontId="7" fillId="0" borderId="0" xfId="1" applyFont="1"/>
    <xf numFmtId="8" fontId="4" fillId="0" borderId="0" xfId="1" applyNumberFormat="1" applyFont="1"/>
    <xf numFmtId="43" fontId="4" fillId="0" borderId="0" xfId="3" applyFont="1"/>
    <xf numFmtId="3" fontId="5" fillId="0" borderId="0" xfId="1" applyNumberFormat="1" applyFont="1"/>
    <xf numFmtId="164" fontId="4" fillId="0" borderId="0" xfId="1" applyNumberFormat="1" applyFont="1"/>
    <xf numFmtId="10" fontId="7" fillId="0" borderId="0" xfId="2" applyNumberFormat="1" applyFont="1"/>
    <xf numFmtId="3" fontId="4" fillId="0" borderId="0" xfId="1" applyNumberFormat="1" applyFont="1"/>
    <xf numFmtId="164" fontId="4" fillId="0" borderId="0" xfId="3" applyNumberFormat="1" applyFont="1"/>
    <xf numFmtId="0" fontId="4" fillId="0" borderId="1" xfId="1" applyFont="1" applyBorder="1" applyAlignment="1">
      <alignment horizontal="center" vertical="center"/>
    </xf>
    <xf numFmtId="0" fontId="9" fillId="0" borderId="0" xfId="1" applyFont="1"/>
    <xf numFmtId="0" fontId="4" fillId="0" borderId="0" xfId="1" applyFont="1" applyAlignment="1">
      <alignment horizontal="right" vertical="center"/>
    </xf>
    <xf numFmtId="164" fontId="4" fillId="0" borderId="1" xfId="1" applyNumberFormat="1" applyFont="1" applyBorder="1"/>
    <xf numFmtId="0" fontId="9" fillId="0" borderId="0" xfId="1" applyFont="1" applyAlignment="1">
      <alignment horizontal="center" vertical="center"/>
    </xf>
    <xf numFmtId="164" fontId="4" fillId="0" borderId="1" xfId="3" applyNumberFormat="1" applyFont="1" applyBorder="1"/>
    <xf numFmtId="0" fontId="7" fillId="0" borderId="0" xfId="1" applyFont="1" applyFill="1"/>
    <xf numFmtId="0" fontId="4" fillId="0" borderId="0" xfId="1" applyFont="1" applyBorder="1"/>
    <xf numFmtId="3" fontId="4" fillId="0" borderId="0" xfId="1" applyNumberFormat="1" applyFont="1" applyBorder="1"/>
    <xf numFmtId="0" fontId="4" fillId="0" borderId="0" xfId="1" applyFont="1" applyFill="1" applyAlignment="1">
      <alignment horizontal="center"/>
    </xf>
    <xf numFmtId="0" fontId="4" fillId="0" borderId="0" xfId="1" applyFont="1" applyFill="1"/>
    <xf numFmtId="0" fontId="4" fillId="0" borderId="0" xfId="1" applyFont="1" applyAlignment="1">
      <alignment wrapText="1"/>
    </xf>
    <xf numFmtId="165" fontId="4" fillId="0" borderId="0" xfId="2" applyNumberFormat="1" applyFont="1"/>
    <xf numFmtId="164" fontId="4" fillId="0" borderId="0" xfId="3" applyNumberFormat="1" applyFont="1" applyFill="1"/>
    <xf numFmtId="0" fontId="10" fillId="0" borderId="0" xfId="0" applyFont="1"/>
    <xf numFmtId="0" fontId="3" fillId="0" borderId="0" xfId="0" applyFont="1"/>
    <xf numFmtId="0" fontId="4" fillId="0" borderId="0" xfId="1" applyFont="1" applyFill="1" applyAlignment="1">
      <alignment wrapText="1"/>
    </xf>
    <xf numFmtId="0" fontId="11" fillId="2" borderId="0" xfId="4" applyFill="1"/>
    <xf numFmtId="2" fontId="11" fillId="2" borderId="0" xfId="4" applyNumberFormat="1" applyFill="1"/>
    <xf numFmtId="4" fontId="11" fillId="2" borderId="0" xfId="4" applyNumberFormat="1" applyFill="1"/>
    <xf numFmtId="0" fontId="6" fillId="2" borderId="0" xfId="4" applyFont="1" applyFill="1"/>
    <xf numFmtId="0" fontId="12" fillId="2" borderId="0" xfId="4" applyFont="1" applyFill="1"/>
    <xf numFmtId="2" fontId="12" fillId="3" borderId="2" xfId="4" applyNumberFormat="1" applyFont="1" applyFill="1" applyBorder="1"/>
    <xf numFmtId="4" fontId="12" fillId="2" borderId="2" xfId="4" applyNumberFormat="1" applyFont="1" applyFill="1" applyBorder="1"/>
    <xf numFmtId="0" fontId="12" fillId="2" borderId="2" xfId="4" applyFont="1" applyFill="1" applyBorder="1"/>
    <xf numFmtId="43" fontId="12" fillId="2" borderId="0" xfId="4" applyNumberFormat="1" applyFont="1" applyFill="1"/>
    <xf numFmtId="4" fontId="12" fillId="3" borderId="2" xfId="4" applyNumberFormat="1" applyFont="1" applyFill="1" applyBorder="1"/>
    <xf numFmtId="0" fontId="11" fillId="2" borderId="3" xfId="4" applyFill="1" applyBorder="1"/>
    <xf numFmtId="4" fontId="11" fillId="2" borderId="3" xfId="4" applyNumberFormat="1" applyFill="1" applyBorder="1"/>
    <xf numFmtId="4" fontId="12" fillId="3" borderId="0" xfId="4" applyNumberFormat="1" applyFont="1" applyFill="1"/>
    <xf numFmtId="4" fontId="12" fillId="2" borderId="0" xfId="4" applyNumberFormat="1" applyFont="1" applyFill="1"/>
    <xf numFmtId="3" fontId="11" fillId="2" borderId="0" xfId="4" applyNumberFormat="1" applyFill="1"/>
    <xf numFmtId="43" fontId="12" fillId="3" borderId="0" xfId="4" applyNumberFormat="1" applyFont="1" applyFill="1"/>
    <xf numFmtId="43" fontId="0" fillId="2" borderId="0" xfId="5" applyFont="1" applyFill="1"/>
    <xf numFmtId="43" fontId="0" fillId="3" borderId="0" xfId="5" applyFont="1" applyFill="1"/>
    <xf numFmtId="0" fontId="11" fillId="2" borderId="2" xfId="4" applyFill="1" applyBorder="1"/>
    <xf numFmtId="0" fontId="11" fillId="2" borderId="2" xfId="4" applyFill="1" applyBorder="1" applyAlignment="1">
      <alignment horizontal="left"/>
    </xf>
    <xf numFmtId="0" fontId="11" fillId="2" borderId="2" xfId="4" applyFill="1" applyBorder="1" applyAlignment="1">
      <alignment horizontal="center"/>
    </xf>
    <xf numFmtId="0" fontId="11" fillId="2" borderId="0" xfId="4" applyFill="1" applyAlignment="1">
      <alignment horizontal="center"/>
    </xf>
    <xf numFmtId="167" fontId="11" fillId="2" borderId="0" xfId="4" applyNumberFormat="1" applyFill="1" applyAlignment="1">
      <alignment horizontal="left"/>
    </xf>
    <xf numFmtId="0" fontId="4" fillId="0" borderId="1" xfId="1" applyFont="1" applyBorder="1" applyAlignment="1">
      <alignment horizontal="center"/>
    </xf>
  </cellXfs>
  <cellStyles count="6">
    <cellStyle name="Comma 2" xfId="3" xr:uid="{26079775-0CC9-4F11-B9F6-DB2529CBCCB2}"/>
    <cellStyle name="Comma 3" xfId="5" xr:uid="{FF30E1E7-43E7-4A73-89B1-3B8FE365C3DE}"/>
    <cellStyle name="Normal" xfId="0" builtinId="0"/>
    <cellStyle name="Normal 2" xfId="1" xr:uid="{C5239CBC-965D-459C-ACCD-AD972CCFFC75}"/>
    <cellStyle name="Normal 3" xfId="4" xr:uid="{F82CDBED-D873-45A3-8EBE-C1C4D73D9A81}"/>
    <cellStyle name="Percent 2" xfId="2" xr:uid="{F2F6F11D-7978-47B5-B61C-1FA7D665D4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LM\CFVM\2006Q2\Deterministic%20Scenarios%20New%20v2\CDN%20Deterministic%20Scenarios\YLDCRV7.5%202006Q2%20IF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meriprise-my.sharepoint.com/C:/Users/t79bpec/AppData/Local/Temp/notes0AC7F3/SZ-1-2014%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meriprise-my.sharepoint.com/personal/derek_l_farmer_ampf_com/Documents/SOA/Question%20Writing/2022%20Exams/1-10%20Question%20Download/SG-2-2022.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meriprise-my.sharepoint.com/personal/derek_l_farmer_ampf_com/Documents/SOA/Question%20Writing/2022%20Exams/1-10%20Question%20Download/EC-02-2022.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cagtafsr05/Users/mpromislow/Personal/SOA/QWC%202020/215111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Base"/>
      <sheetName val="CalcUp"/>
      <sheetName val="CalcDown"/>
      <sheetName val="OutBase"/>
      <sheetName val="OutUp"/>
      <sheetName val="OutDown"/>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Z-1-2013 (MH)"/>
      <sheetName val="syllabus list"/>
      <sheetName val="SZ-1-2013"/>
      <sheetName val="instructions"/>
    </sheetNames>
    <sheetDataSet>
      <sheetData sheetId="0" refreshError="1">
        <row r="9">
          <cell r="B9" t="str">
            <v>CAN-1</v>
          </cell>
        </row>
      </sheetData>
      <sheetData sheetId="1">
        <row r="128">
          <cell r="C128" t="str">
            <v>Retrieval</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yllabus list"/>
      <sheetName val="Qxt"/>
      <sheetName val="Solution"/>
    </sheetNames>
    <sheetDataSet>
      <sheetData sheetId="0" refreshError="1"/>
      <sheetData sheetId="1">
        <row r="4">
          <cell r="D4" t="str">
            <v>LO#1 CIA Report: Lapse Experience Study for 10-year Term Insurance, Jan 2014, pp. 6 -32</v>
          </cell>
        </row>
        <row r="5">
          <cell r="D5" t="str">
            <v>LO#1 CIA Research Paper: Lapse Experience under UL Level COI Policies, Sep 2015, pp. 4 - 8</v>
          </cell>
        </row>
        <row r="6">
          <cell r="D6" t="str">
            <v>LO#1 CIA Educational note, Currency Risk in the Valuation of Policy Liabilities for Life and Health Insurers, December 2009</v>
          </cell>
        </row>
        <row r="7">
          <cell r="D7" t="str">
            <v>LO#1 CIA Educational Note, Development of the Equilibrium Risk-Free Market Curve for the Base Scenario, December 2015</v>
          </cell>
        </row>
        <row r="8">
          <cell r="D8" t="str">
            <v xml:space="preserve">LO#1 CIA Educational Note: Approximations to the Canadian Asset Liability Method (CALM): November 2006 </v>
          </cell>
        </row>
        <row r="9">
          <cell r="D9" t="str">
            <v xml:space="preserve">LO#1 CIA Educational Note: Best Estimates Assumptions for Expenses – November 2006 </v>
          </cell>
        </row>
        <row r="10">
          <cell r="D10" t="str">
            <v>LO#1 CIA Educational Note: CALM Implications of AcSB Section 3855 Financial Instruments - Recognition and Measurement (June 2006)</v>
          </cell>
        </row>
        <row r="11">
          <cell r="D11" t="str">
            <v>LO#1 CIA Educational Note: Dividend Determination for Participating Policies, Jan 2014</v>
          </cell>
        </row>
        <row r="12">
          <cell r="D12" t="str">
            <v>LO#1 CIA Educational Note: Expected Mortality: Fully Underwritten Canadian Individual Life Insurance Policies: July 2002 (exclude appendices)</v>
          </cell>
        </row>
        <row r="13">
          <cell r="D13" t="str">
            <v>LO#1 CIA Educational Note: Guidance on Fairness Opinions Required Under the Insurance Companies Act Pursuant to Bill C-57 (2005) Dec 2011</v>
          </cell>
        </row>
        <row r="14">
          <cell r="D14" t="str">
            <v>LO#1 CIA Educational Note: Investment Assumptions Used in the Valuation of Life and Health Insurance Contract Liabilities Sep.2015</v>
          </cell>
        </row>
        <row r="15">
          <cell r="D15" t="str">
            <v>LO#1 CIA Educational Note: Margins for Adverse Deviations (Mfad) – November 2006</v>
          </cell>
        </row>
        <row r="16">
          <cell r="D16" t="str">
            <v xml:space="preserve">LO#1 CIA Educational Note: Reflection of Hedging in Segregated Fund Valuation – May 2012 </v>
          </cell>
        </row>
        <row r="17">
          <cell r="D17" t="str">
            <v>LO#1 CIA Educational Note: Selective Lapsation for Renewable Term Insurance Products, February 2017</v>
          </cell>
        </row>
        <row r="18">
          <cell r="D18" t="str">
            <v xml:space="preserve">LO#1 CIA Educational Note: Valuation of Gross Policy Liabilities and Reinsurance Recoverables (December 2010) </v>
          </cell>
        </row>
        <row r="19">
          <cell r="D19" t="str">
            <v>LO#1 CIA Educational Note: Valuation of Universal Life Policy Liabilities - February 2012</v>
          </cell>
        </row>
        <row r="20">
          <cell r="D20" t="str">
            <v>LO#1 CIA Final Communication of a Promulgation of Prescribed Mortality Improvement Rates (July 2017)</v>
          </cell>
        </row>
        <row r="21">
          <cell r="D21" t="str">
            <v>LO#1 CIA Draft Report: Task Force on Mortality Improvement, April 2017</v>
          </cell>
        </row>
        <row r="22">
          <cell r="D22" t="str">
            <v>LO#1 CIA Research Paper: Calibration of Fixed-Income Returns Segregated Fund Liability April 2014</v>
          </cell>
        </row>
        <row r="23">
          <cell r="D23" t="str">
            <v xml:space="preserve">LO#1 CIA Use of Actuarial Judgment in Setting Assumptions and Margins for Adverse Deviations, November 2006 </v>
          </cell>
        </row>
        <row r="24">
          <cell r="D24" t="str">
            <v xml:space="preserve">LO#1 CIA Educational Note: Valuation of Segregated Fund Investment Guarantees (October 2005) </v>
          </cell>
        </row>
        <row r="25">
          <cell r="D25" t="str">
            <v>LO#1 CIA Education Note: Investment Returns for non-fixed-income returns for Assets, March 2011</v>
          </cell>
        </row>
        <row r="26">
          <cell r="D26" t="str">
            <v>LO#1 Final Communication of Promulgations of the Maximum Net Credit Spread, Ultimate Reinvestment Rates and Calibration Criteria for Stochastic Risk-Free Interest Rates in the Standards of Practice, May 2014 - Section 2 Only</v>
          </cell>
        </row>
        <row r="27">
          <cell r="D27" t="str">
            <v>LO#1 Final Communication of Updated Promulgations of the Ultimate Reinvestment Rates and Calibration Criteria for Stochastic Risk-Free Interest Rates in the Standards of Practice, July 2019</v>
          </cell>
        </row>
        <row r="28">
          <cell r="D28" t="str">
            <v>LO#1 LFM-618-13 OSFI Guideline D-10: Accounting for Financial Instruments Designated as Fair Value Option</v>
          </cell>
        </row>
        <row r="29">
          <cell r="D29" t="str">
            <v>LO#1 LFM-620-14 OSFI Guideline E15: Appointed Actuary -  Legal Requirements, Qualification and External Review (Sep 2012)</v>
          </cell>
        </row>
        <row r="30">
          <cell r="D30" t="str">
            <v>LO#1 LFM-632-12 OSFI B-3 Sound Reinsurance Practices and Procedures</v>
          </cell>
        </row>
        <row r="31">
          <cell r="D31" t="str">
            <v>LO#1 LFM-634-19 CIA Standards of Practice: Insurance  Sections 2100, 2300, 2400, 2500 &amp; 2700,  Dec 2019</v>
          </cell>
        </row>
        <row r="32">
          <cell r="D32" t="str">
            <v>LO#1 LFM-635-13 Participating Account Management and Disclosure to Participating Policyholders and Adjustable Policyholders</v>
          </cell>
        </row>
        <row r="33">
          <cell r="D33" t="str">
            <v>LO#1 LFM-637-13 OSFI Letter evidence for Mean Reversion in Equity Prices</v>
          </cell>
        </row>
        <row r="34">
          <cell r="D34" t="str">
            <v>LO#1 LFM-652-20 Canadian Life and Health Insurance Guidelines (CLHIA) - Guideline G-6 - Illustrations</v>
          </cell>
        </row>
        <row r="35">
          <cell r="D35" t="str">
            <v>LO#1 CIA Report: Report of the Task Force on Segregated Fund Liability and Capital Methodologies (Aug 2010)</v>
          </cell>
        </row>
        <row r="36">
          <cell r="D36" t="str">
            <v>LO#1 CIA Educational Note: Considerations in the Valuation of Segregated Fund Products, Nov 2007</v>
          </cell>
        </row>
        <row r="37">
          <cell r="D37" t="str">
            <v>LO#1 LFMU GAAP Materials Flowchart</v>
          </cell>
        </row>
        <row r="38">
          <cell r="D38" t="str">
            <v>LO#1    Chapter  3:    US GAAP - Expenses and Capitalization (exclude 3.7.1, 3.7.3, 3.11.4.5, and 3.12)</v>
          </cell>
        </row>
        <row r="39">
          <cell r="D39" t="str">
            <v>LO#1    Chapter  4:    US GAAP - Traditional Life Insurance (SFAS 60 &amp; 97) (exclude 4.4 to 4.14)</v>
          </cell>
        </row>
        <row r="40">
          <cell r="D40" t="str">
            <v>LO#1    Chapter  6:    US GAAP - Universal Life Insurance (exclude 6.7 to 6.7.1.6, 6.7.3 to 6.7.6.3, 6.10 to 6.13.2)</v>
          </cell>
        </row>
        <row r="41">
          <cell r="D41" t="str">
            <v>LO#1    Chapter  7:    US GAAP - Deferred Annuities (exclude 7.4.1d, 7.6, 7.8, 7.10, 7.11, 7.13)</v>
          </cell>
        </row>
        <row r="42">
          <cell r="D42" t="str">
            <v>LO#1    Chapter  9:    US GAAP - Annuities in Payment Status (exclude section 9.5)</v>
          </cell>
        </row>
        <row r="43">
          <cell r="D43" t="str">
            <v>LO#1    Chapter 13:   US GAAP - Investment Accounting (exclude 13.7 and 13.12))</v>
          </cell>
        </row>
        <row r="44">
          <cell r="D44" t="str">
            <v>LO#1    Chapter 15:   US GAAP - Accounting for Business Combinations (exclude 15.7.3 to 15.7.8, and 15.10.5 to 15.15)</v>
          </cell>
        </row>
        <row r="45">
          <cell r="D45" t="str">
            <v>LO#1    Chapter 18:   US GAAP - Other Topics: Deferred Taxes and Fair Value Reporting (exclude 18.2, 18.4, and 18.6)</v>
          </cell>
        </row>
        <row r="46">
          <cell r="D46" t="str">
            <v>LO#1 LFM-XXX-21: A Comprehensive Guide – Reinsurance, E&amp;Y, 2020, (Sections 1, 2, 4, 7, Appendix D)</v>
          </cell>
        </row>
        <row r="47">
          <cell r="D47" t="str">
            <v>LO#1 LFM-149-21: Insurance Contracts, PwC (Accounting Guide for Insurance Contracts), 2020, Sections 1.1 -1.3 (pp 1.2-1.9), 2.1-2.5 (pp 2.2-2.21) 3.1-3.9 (pp 3.2-3.48), 5.1-5.10 (pp 5.2-5.56), and Figures IG 2-1 (pp 2.4-2.6) &amp; IG 2-2 (pp 2.15-2.18)</v>
          </cell>
        </row>
        <row r="48">
          <cell r="D48" t="str">
            <v>LO#1 Implementation Considerations For VA Market Risk Benefits, Financial Reporter, Sep 2019 </v>
          </cell>
        </row>
        <row r="49">
          <cell r="D49" t="str">
            <v>LO#1 LFM-840-20 A Comprehensive Guide - Derivatives and Hedging, E&amp;Y, 2019, (Sections 1.1-1.7, 3.1-3.3, 4.1-4.3, 9.1-9.5, Appendices A and C1.1-4)</v>
          </cell>
        </row>
        <row r="50">
          <cell r="D50" t="str">
            <v>LO#1 LFM-841-20 A Closer Look at How Insurers Will Have to Change their Accounting and Disclosures for Long-Duration Contracts, E&amp;Y, Nov 2018</v>
          </cell>
        </row>
        <row r="51">
          <cell r="D51" t="str">
            <v>LO#1 Targeted Improvements Interactive Model</v>
          </cell>
        </row>
        <row r="52">
          <cell r="D52" t="str">
            <v>LO#2 CIA Educational Note: Comparison of IFRS 17 to Current CIA Standard of Practice, Sept 2018</v>
          </cell>
        </row>
        <row r="53">
          <cell r="D53" t="str">
            <v>LO#2 CIA Educational Note: IFRS 17 Estimates of Future Cash Flows for Life and Health Insurance Contracts, Sep 2019</v>
          </cell>
        </row>
        <row r="54">
          <cell r="D54" t="str">
            <v>LO#2 CIA Educational Note: IFRS 17 Risk Adjustment for Non-Financial Risk for Life and Health Insurance Contracts, Jul 2019</v>
          </cell>
        </row>
        <row r="55">
          <cell r="D55" t="str">
            <v>LO#2 CIA Educational Note: Transition from CALM to IFRS 17 Valuation of Canadian Participating Insurance Contracts, Mar 2019</v>
          </cell>
        </row>
        <row r="56">
          <cell r="D56" t="str">
            <v>LO#2 CIA Educational Note: IFRS 17 Discount Rates for Life and Health Insurance Contracts, Jun 2020</v>
          </cell>
        </row>
        <row r="57">
          <cell r="D57" t="str">
            <v>LO#2 CIA Educational Note: IFRS 17 Coverage Units for Life and Health Insurance Contracts, Dec 2019</v>
          </cell>
        </row>
        <row r="58">
          <cell r="D58" t="str">
            <v>LO#2 CIA Educational Note: IFRS 17 Market Consistent Valuation of Financial Guarantees for Life and Health Insurance Contracts, May 2020</v>
          </cell>
        </row>
        <row r="59">
          <cell r="D59" t="str">
            <v>LO#2 CIA Educational Note: IFRS 17 Measurement and Presentation of Canadian Participating Insurance Contracts, Apr 2021</v>
          </cell>
        </row>
        <row r="60">
          <cell r="D60" t="str">
            <v>LO#2 IFRS 17 Insurance Contracts Example (Spreadsheet Model)</v>
          </cell>
        </row>
        <row r="61">
          <cell r="D61" t="str">
            <v>LO#2 LFM-141-18 IFRS 17 Insurance Contracts – IFRS Standards Effects Analysis, May 2017, IASB (sections 1, 2, 4 &amp; 6.1-2 only)</v>
          </cell>
        </row>
        <row r="62">
          <cell r="D62" t="str">
            <v>LO#2 LFM-655-21: IFRS Standards Exposure Draft Amendments to IFRS 17, Jun 2019</v>
          </cell>
        </row>
        <row r="63">
          <cell r="D63" t="str">
            <v>LO#2 LFM-656-21: PwC In transition: The latest on IFRS 17 implementation, Feb 2020</v>
          </cell>
        </row>
        <row r="64">
          <cell r="D64" t="str">
            <v>LO#2  LFM-649-20: International Actuarial Note 100: Application of IFRS 17 (excluding section C chapter 11 and section D )</v>
          </cell>
        </row>
        <row r="65">
          <cell r="D65" t="str">
            <v>LO#2 LFM-XXX-21: The IFRS 17 Contractual Service Margin: A Life Insurance Perspective (Sections 1-4.7 &amp; 5)</v>
          </cell>
        </row>
        <row r="66">
          <cell r="D66" t="str">
            <v>LO#2 LFMU PBR Materials Flowchart, 2020</v>
          </cell>
        </row>
        <row r="67">
          <cell r="D67" t="str">
            <v>LO#2 ASOP 52 - Principle-Based Reserves for Life Products under the NAIC Valuation Manual on PBR for Life Products, Section 3</v>
          </cell>
        </row>
        <row r="68">
          <cell r="D68" t="str">
            <v>LO#2 Impacts of AG 48, Financial Reporter, Dec 2015</v>
          </cell>
        </row>
        <row r="69">
          <cell r="D69" t="str">
            <v>LO#2 LFM-143-20 Fundamentals of the Principle Based Approach to Statutory Reserves for Life Insurance, Jul 2019</v>
          </cell>
        </row>
        <row r="70">
          <cell r="D70" t="str">
            <v>LO#2 LFM-800-07 Chapters 8 (pp. 12-16) and 12 (pp.1-15 &amp; 32-33) of IASA Life and Accident and Health Insurance Accounting (excluding Dividends Received Deduction and Operations Loss Deduction subsections under the General Deductions section, the Special Deduction – Small Life Insurance Company Deduction section, and Dividends Received Deduction subsection under the Investment Accounting Rules section)</v>
          </cell>
        </row>
        <row r="71">
          <cell r="D71" t="str">
            <v>LO#2 What's in the "A" of AG 49-A, Financial Reporter, Feb. 2021</v>
          </cell>
        </row>
        <row r="72">
          <cell r="D72" t="str">
            <v>LO#2 LFM-822-16 Study Note on Actuarial Guidelines AG 38 &amp; 48 (exclude pages 6 to 8)</v>
          </cell>
        </row>
        <row r="73">
          <cell r="D73" t="str">
            <v>LO#2 LFM-832-17 AG49 - A Closer Look, LifeTrends, Pfeifer</v>
          </cell>
        </row>
        <row r="74">
          <cell r="D74" t="str">
            <v xml:space="preserve">LO#2 LFM-836-17 AG 49 Post Standards Update </v>
          </cell>
        </row>
        <row r="75">
          <cell r="D75" t="str">
            <v>LO#2 LFM-XXX-21: Implementation of Requirements for Principle-Based Reserves for Variable Annuities – 2021 Edition of VM-21 (required questions are listed on the first page of this study note)</v>
          </cell>
        </row>
        <row r="76">
          <cell r="D76" t="str">
            <v>LO#2 LFM-843-20 NAIC Life Insurance Illustrations Model Regulation</v>
          </cell>
        </row>
        <row r="77">
          <cell r="D77" t="str">
            <v>LO#2  LFM-844-21: Life Principle-Based Reserves Under VM-20, AAA Practice Note (required questions are listed on the first page of this study note)</v>
          </cell>
        </row>
        <row r="78">
          <cell r="D78" t="str">
            <v>LO#2 Lombardi,  Chapter 1 – Overview of Valuation Concepts (exclude 1.1-9)</v>
          </cell>
        </row>
        <row r="79">
          <cell r="D79" t="str">
            <v>LO#2 Lombardi,  Chapter 10 – Valuation Assumptions (exclude 10.1.3, 10.3.8)</v>
          </cell>
        </row>
        <row r="80">
          <cell r="D80" t="str">
            <v>LO#2 Lombardi,  Chapter 11 – Valuation Methodologies (exclude 11.3.9 to 11.3.11)</v>
          </cell>
        </row>
        <row r="81">
          <cell r="D81" t="str">
            <v xml:space="preserve">LO#2 Lombardi,  Chapter 12 – Whole Life </v>
          </cell>
        </row>
        <row r="82">
          <cell r="D82" t="str">
            <v xml:space="preserve">LO#2 Lombardi,  Chapter 13 – Term Life Insurance </v>
          </cell>
        </row>
        <row r="83">
          <cell r="D83" t="str">
            <v>LO#2 Lombardi,  Chapter 14 – Universal Life (exclude 14.4.8, 14.4.9, 14.5.0, 14.6.2-14.6.6)</v>
          </cell>
        </row>
        <row r="84">
          <cell r="D84" t="str">
            <v>LO#2 Lombardi,  Chapter 16 – Indexed Universal Life (exclude 16.4.2-3)</v>
          </cell>
        </row>
        <row r="85">
          <cell r="D85" t="str">
            <v>LO#2 Lombardi,  Chapter 18 – Fixed Deferred  Annuities (exclude 18.7.4, 18.8)</v>
          </cell>
        </row>
        <row r="86">
          <cell r="D86" t="str">
            <v>LO#2 Lombardi,  Chapter 19 – Variable Deferred Annuities</v>
          </cell>
        </row>
        <row r="87">
          <cell r="D87" t="str">
            <v>LO#2 Lombardi,  Chapter 2 – Product Classifications (2.2 only)</v>
          </cell>
        </row>
        <row r="88">
          <cell r="D88" t="str">
            <v xml:space="preserve">LO#2 Lombardi,  Chapter 20 -- Indexed Deferred Annuities </v>
          </cell>
        </row>
        <row r="89">
          <cell r="D89" t="str">
            <v xml:space="preserve">LO#2 Lombardi,  Chapter 21 – Immediate Annuities </v>
          </cell>
        </row>
        <row r="90">
          <cell r="D90" t="str">
            <v>LO#2 Lombardi,  Chapter 22 – Miscellaneous Reserves (exclude 22.3 to 22.4) </v>
          </cell>
        </row>
        <row r="91">
          <cell r="D91" t="str">
            <v>LO#2 Lombardi,  Chapter 23 – PBR for Life Products (exclude 23.1)</v>
          </cell>
        </row>
        <row r="92">
          <cell r="D92" t="str">
            <v>LO#2 Lombardi, Chapter 24 Addendum for Variable Annuity PBR Updates</v>
          </cell>
        </row>
        <row r="93">
          <cell r="D93" t="str">
            <v>LO#2 Lombardi,  Chapter 3 – NAIC Annual Statement</v>
          </cell>
        </row>
        <row r="94">
          <cell r="D94" t="str">
            <v>LO#2 Lombardi,  Chapter 4 – Standard Valuation Law</v>
          </cell>
        </row>
        <row r="95">
          <cell r="D95" t="str">
            <v>LO#2 Lombardi,  Chapter 5 – The Valuation Manual</v>
          </cell>
        </row>
        <row r="96">
          <cell r="D96" t="str">
            <v>LO#2 PBA Corner: Evolution of VM-20, Financial Reporter, June 2016</v>
          </cell>
        </row>
        <row r="97">
          <cell r="D97" t="str">
            <v>LO#2 Principle-Based Reserves Interactive Model</v>
          </cell>
        </row>
        <row r="98">
          <cell r="D98" t="str">
            <v>LO#2 Reporting and Disclosure Requirements Under  VM-31 Reporting Requirements for Business Subject to PB, Financial Reporter, Sep 2017</v>
          </cell>
        </row>
        <row r="99">
          <cell r="D99" t="str">
            <v xml:space="preserve">LO#3 Canadian Insurance Taxation, 4th Ed: Chapter 10, The Taxation of Life Insurance Policies </v>
          </cell>
        </row>
        <row r="100">
          <cell r="D100" t="str">
            <v>LO#3 Canadian Insurance Taxation, 4th Ed: Chapter 11, The Taxation of Annuites</v>
          </cell>
        </row>
        <row r="101">
          <cell r="D101" t="str">
            <v>LO#3 Canadian Insurance Taxation, 4th Ed: Chapter 24, Provincial Premium Tax,</v>
          </cell>
        </row>
        <row r="102">
          <cell r="D102" t="str">
            <v>LO#3 Canadian Insurance Taxation, 4th Ed: Chapter 3, Liability for Income Tax,</v>
          </cell>
        </row>
        <row r="103">
          <cell r="D103" t="str">
            <v>LO#3 Canadian Insurance Taxation, 4th Ed: Chapter 4, Income for Tax Purposes - General Rules,</v>
          </cell>
        </row>
        <row r="104">
          <cell r="D104" t="str">
            <v>LO#3 Canadian Insurance Taxation, 4th Ed: Chapter 5, Investment Income,</v>
          </cell>
        </row>
        <row r="105">
          <cell r="D105" t="str">
            <v>LO#3 Canadian Insurance Taxation, 4th Ed: Chapter 6, Reserves,</v>
          </cell>
        </row>
        <row r="106">
          <cell r="D106" t="str">
            <v>LO#3 Canadian Insurance Taxation, 4th Ed: Chapter 9, IIT</v>
          </cell>
        </row>
        <row r="107">
          <cell r="D107" t="str">
            <v>LO#3 CIA Educational Note: Future Income and Alternative Taxes excluding Appendix D (Dec. 2012)</v>
          </cell>
        </row>
        <row r="108">
          <cell r="D108" t="str">
            <v xml:space="preserve">LO#3 LFM-845-20 Chapters 1 and 2 of Life Insurance and Modified Endowments Under IRC §7702 and §7702A, Desrochers, 2nd Edition </v>
          </cell>
        </row>
        <row r="109">
          <cell r="D109" t="str">
            <v>LO#3 LFM-846-20 Company Tax – Introductory Study Note</v>
          </cell>
        </row>
        <row r="110">
          <cell r="D110" t="str">
            <v>LO#3 LFM-XXX-21: Changes to Section 7702 (IRC) and Nonforfeiture Interest Rates, Lewis &amp; Ellis, Jan 2021</v>
          </cell>
        </row>
        <row r="111">
          <cell r="D111" t="str">
            <v>LO#3 Rightsizing the Floor Interest Rate Rules of Sections 7702 and 7702A, Taxing Times, March 2021</v>
          </cell>
        </row>
        <row r="112">
          <cell r="D112" t="str">
            <v>LO#3 The Tax Cuts and Jobs Act of 2017— Effects on Life Insurers, American Academy of Actuaries, Oct 2020</v>
          </cell>
        </row>
        <row r="113">
          <cell r="D113" t="str">
            <v>LO#3 The Impact of BEAT on U.S.-Foreign Affiliated Reinsurance, Taxing Times, Dec 2020</v>
          </cell>
        </row>
        <row r="114">
          <cell r="D114" t="str">
            <v>LO#4 LFM-650-20 FASB in Focus - ACCOUNTING STANDARDS UPDATE NO. 2018-12 Targeted Improvements to the Accounting for Long-Duration Contracts Issued by Insurance Companies</v>
          </cell>
        </row>
        <row r="115">
          <cell r="D115" t="str">
            <v>LO#4 LFM-149-21: Insurance Contracts, PwC (Accounting Guide for Insurance Contracts), 2020, Sections 1.1 (pg 1.2), 3.5 (pp 3.20-3.30), 5.1-5.10 (pp 5.1-5.56); Figures IG 2-1 (pp 2.4-2.6), IG 2-2 (pp 2.15-2.18)</v>
          </cell>
        </row>
        <row r="116">
          <cell r="D116" t="str">
            <v>LO#4 LFM-143-20 Fundamentals of the Principle Based Approach to Statutory Reserves for Life Insurance, Rudolph</v>
          </cell>
        </row>
        <row r="117">
          <cell r="D117" t="str">
            <v>LO#4 LFM-144-20 The Modernization of Insurance Company Solvency Regulation in the US, Klein, Networks Financial Institute Policy Brief, 2012 (exclude Sections 7 and 9)</v>
          </cell>
        </row>
        <row r="118">
          <cell r="D118" t="str">
            <v>LO#4 LFM-XXX-21: Captive Insurance Companies, NAIC, Feb 2021</v>
          </cell>
        </row>
        <row r="119">
          <cell r="D119" t="str">
            <v>LO#4 LFM-645-21: OSFI Guideline – Life Insurance Capital Adequacy Test (LICAT), Oct 2018, Only Ch. 1</v>
          </cell>
        </row>
        <row r="120">
          <cell r="D120" t="str">
            <v xml:space="preserve">LO#4 IAIS—International Capital Standard, ComFrame, Holistic Framework for Systemic Risk in the Insurance Sector, Sullivan &amp; Cromwell LLP, Dec 2019, Only pages 1-3, 8-28 </v>
          </cell>
        </row>
        <row r="121">
          <cell r="D121" t="str">
            <v>LO#4 LFM-141-18 IFRS 17 Insurance Contracts – IFRS Standards Effects Analysis, May 2017, IASB (sections 1, 2, 4 &amp; 6.1-2 only)</v>
          </cell>
        </row>
        <row r="122">
          <cell r="D122" t="str">
            <v>LO#4 LFM-847-20 Life Insurance Regulatory Framework, OSFI, 2012</v>
          </cell>
        </row>
        <row r="123">
          <cell r="D123" t="str">
            <v>LO#5 CIA Educational Note: LICAT and CARLI, March 2018</v>
          </cell>
        </row>
        <row r="124">
          <cell r="D124" t="str">
            <v>LO#5 LFM-636-20 OSFI Guideline A-4 Internal Target Capital Ratio for Insurance Companies, December 2017</v>
          </cell>
        </row>
        <row r="125">
          <cell r="D125" t="str">
            <v>LO#5 LFM-641-19 OSFI: Own Risk and Solvency Assessment (E-19), December 2017</v>
          </cell>
        </row>
        <row r="126">
          <cell r="D126" t="str">
            <v>LO#5 LFM-645-21: OSFI Guideline – Life Insurance Capital Adequacy Test (LICAT), Oct 2018, Ch. 1-11 (excluding Sections 4.2-4.4 &amp; 7.3-7.11)</v>
          </cell>
        </row>
        <row r="127">
          <cell r="D127" t="str">
            <v xml:space="preserve">LO#5 IAIS—International Capital Standard, ComFrame, Holistic Framework for Systemic Risk in the Insurance Sector, Sullivan &amp; Cromwell LLP, Dec 2019, Only pages 1-3, 8-28  </v>
          </cell>
        </row>
        <row r="128">
          <cell r="D128" t="str">
            <v xml:space="preserve">LO#5 A Multi-Stakeholder Approach to Capital Adequacy, Conning Research </v>
          </cell>
        </row>
        <row r="129">
          <cell r="D129" t="str">
            <v>LO#5 Economic Capital A Case Study to Analyze Longevity Risk, Risk &amp; Rewards, Aug 2010</v>
          </cell>
        </row>
        <row r="130">
          <cell r="D130" t="str">
            <v>LO#5 Economic Capital for life Insurance Companies, SOA Research paper, Oct 2016 (exclude sections 5 and 7)</v>
          </cell>
        </row>
        <row r="131">
          <cell r="D131" t="str">
            <v>LO#5 LFM-148-20 The Theory of Risk Capital in Financial Firms</v>
          </cell>
        </row>
        <row r="132">
          <cell r="D132" t="str">
            <v>LO#5 LFM-813-13 U.S. Insurance Regulation Solvency Framework and Current Topics</v>
          </cell>
        </row>
        <row r="133">
          <cell r="D133" t="str">
            <v>LO#5 LFM-136-16: Chapter 11 of Life Insurance Products and Finance, Atkinson &amp; Dallas, pp. 499-502</v>
          </cell>
        </row>
        <row r="134">
          <cell r="D134" t="str">
            <v>LO#5 Lombardi, Chapter 29 – Risk-Based Capital, Valuation of Insurance Liabilities, 5th Ed.</v>
          </cell>
        </row>
        <row r="135">
          <cell r="D135" t="str">
            <v xml:space="preserve">LO#5 Group Capital Calculation: Public Summary, National Association of Insurance Commissioners,  Dec 2020  </v>
          </cell>
        </row>
        <row r="136">
          <cell r="D136" t="str">
            <v>LO#5 Group Capital Calculation: Pictorial, National Association of Insurance Commissioners, Dec 2020</v>
          </cell>
        </row>
        <row r="137">
          <cell r="D137" t="str">
            <v>LO#5 NAIC Own Risk and Solvency Assessment (ORSA) Guidance Manual, National Association of Insurance Commissioners, Dec 2017</v>
          </cell>
        </row>
        <row r="138">
          <cell r="D138" t="str">
            <v>LO#5 ASOP 55 – Capital Adequacy Assessment, Section 3 and Appendix 1</v>
          </cell>
        </row>
        <row r="139">
          <cell r="D139" t="str">
            <v xml:space="preserve">LO#6 CIA: Sources of Earnings: Determination and Disclosure, August 2004 </v>
          </cell>
        </row>
        <row r="140">
          <cell r="D140" t="str">
            <v>LO#6 LFM-603-13 OSFI Guideline D-9-Source of Earnings Disclosure (Life Insurance Companies)</v>
          </cell>
        </row>
        <row r="141">
          <cell r="D141" t="str">
            <v xml:space="preserve">LO#6 LFM-137-16 EVARAROC vs. MCEV Earnings - A Unification Approach, Kraus 2011 </v>
          </cell>
        </row>
        <row r="142">
          <cell r="D142" t="str">
            <v>LO#6 LFM-106-07 Insurance Inductry Mergers and Acquisitions, Chapter 4 (Sections 4.1-4.6)</v>
          </cell>
        </row>
        <row r="143">
          <cell r="D143" t="str">
            <v xml:space="preserve">LO#6 Embedded Value: Practice and Theory, SOA, Actuarial Practice Forum, March 2009 </v>
          </cell>
        </row>
        <row r="144">
          <cell r="D144" t="str">
            <v xml:space="preserve">LO#6 LFM-138-16 Prudential Financial - Stockholder's Equity and Operating Leverage, HBR, 2008  </v>
          </cell>
        </row>
        <row r="145">
          <cell r="D145" t="str">
            <v>LO#6 LFM-154-21 Introduction to Source of Earnings Analysis (excluding Appendices)</v>
          </cell>
        </row>
        <row r="146">
          <cell r="D146" t="str">
            <v>LO#6 LFM-147-20 A.M. Best’s - Compendium of Publications</v>
          </cell>
        </row>
        <row r="147">
          <cell r="D147" t="str">
            <v>LO#6 LFM-XXX-21: Sarbanes-Oxley Section 404: A Toolkit for Management and Auditors</v>
          </cell>
        </row>
        <row r="148">
          <cell r="D148" t="str">
            <v>LO#6 LFM-XXX-21: Captive Insurance Companies, NAIC, Feb 2021</v>
          </cell>
        </row>
        <row r="149">
          <cell r="D149" t="str">
            <v>LO#6 Chapter 19 – Variable Deferred Annuities, Lombardi, Valuation of Insurance Liabilities, 5th Ed., Section 19.4</v>
          </cell>
        </row>
        <row r="150">
          <cell r="D150" t="str">
            <v>LO#6 Model Audit Rule, American Academy of Actuaries Practice Note, 2010</v>
          </cell>
        </row>
        <row r="151">
          <cell r="D151" t="str">
            <v>LO#6 Understanding VM-20 Results, SoA and Milliman, 2017, Excluding Section 4</v>
          </cell>
        </row>
        <row r="159">
          <cell r="C159" t="str">
            <v>Retrieval</v>
          </cell>
        </row>
        <row r="160">
          <cell r="C160" t="str">
            <v>Comprehension</v>
          </cell>
        </row>
        <row r="161">
          <cell r="C161" t="str">
            <v>Analysis</v>
          </cell>
        </row>
        <row r="162">
          <cell r="C162" t="str">
            <v>Knowledge Utilization</v>
          </cell>
        </row>
      </sheetData>
      <sheetData sheetId="2"/>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yllabus list"/>
      <sheetName val="Qxt"/>
      <sheetName val="Graph for Word Document"/>
    </sheetNames>
    <sheetDataSet>
      <sheetData sheetId="0" refreshError="1"/>
      <sheetData sheetId="1">
        <row r="4">
          <cell r="D4" t="str">
            <v>LO#1 CIA Report: Lapse Experience Study for 10-year Term Insurance, Jan 2014, pp. 6 -32</v>
          </cell>
        </row>
        <row r="5">
          <cell r="D5" t="str">
            <v>LO#1 CIA Research Paper: Lapse Experience under UL Level COI Policies, Sep 2015, pp. 4 - 8</v>
          </cell>
        </row>
        <row r="6">
          <cell r="D6" t="str">
            <v>LO#1 CIA Educational note, Currency Risk in the Valuation of Policy Liabilities for Life and Health Insurers, December 2009</v>
          </cell>
        </row>
        <row r="7">
          <cell r="D7" t="str">
            <v>LO#1 CIA Educational Note, Development of the Equilibrium Risk-Free Market Curve for the Base Scenario, December 2015</v>
          </cell>
        </row>
        <row r="8">
          <cell r="D8" t="str">
            <v xml:space="preserve">LO#1 CIA Educational Note: Approximations to the Canadian Asset Liability Method (CALM): November 2006 </v>
          </cell>
        </row>
        <row r="9">
          <cell r="D9" t="str">
            <v xml:space="preserve">LO#1 CIA Educational Note: Best Estimates Assumptions for Expenses – November 2006 </v>
          </cell>
        </row>
        <row r="10">
          <cell r="D10" t="str">
            <v>LO#1 CIA Educational Note: CALM Implications of AcSB Section 3855 Financial Instruments - Recognition and Measurement (June 2006)</v>
          </cell>
        </row>
        <row r="11">
          <cell r="D11" t="str">
            <v>LO#1 CIA Educational Note: Dividend Determination for Participating Policies, Jan 2014</v>
          </cell>
        </row>
        <row r="12">
          <cell r="D12" t="str">
            <v>LO#1 CIA Educational Note: Expected Mortality: Fully Underwritten Canadian Individual Life Insurance Policies: July 2002 (exclude appendices)</v>
          </cell>
        </row>
        <row r="13">
          <cell r="D13" t="str">
            <v>LO#1 CIA Educational Note: Guidance on Fairness Opinions Required Under the Insurance Companies Act Pursuant to Bill C-57 (2005) Dec 2011</v>
          </cell>
        </row>
        <row r="14">
          <cell r="D14" t="str">
            <v>LO#1 CIA Educational Note: Investment Assumptions Used in the Valuation of Life and Health Insurance Contract Liabilities Sep.2015</v>
          </cell>
        </row>
        <row r="15">
          <cell r="D15" t="str">
            <v>LO#1 CIA Educational Note: Margins for Adverse Deviations (Mfad) – November 2006</v>
          </cell>
        </row>
        <row r="16">
          <cell r="D16" t="str">
            <v xml:space="preserve">LO#1 CIA Educational Note: Reflection of Hedging in Segregated Fund Valuation – May 2012 </v>
          </cell>
        </row>
        <row r="17">
          <cell r="D17" t="str">
            <v>LO#1 CIA Educational Note: Selective Lapsation for Renewable Term Insurance Products, February 2017</v>
          </cell>
        </row>
        <row r="18">
          <cell r="D18" t="str">
            <v xml:space="preserve">LO#1 CIA Educational Note: Valuation of Gross Policy Liabilities and Reinsurance Recoverables (December 2010) </v>
          </cell>
        </row>
        <row r="19">
          <cell r="D19" t="str">
            <v>LO#1 CIA Educational Note: Valuation of Universal Life Policy Liabilities - February 2012</v>
          </cell>
        </row>
        <row r="20">
          <cell r="D20" t="str">
            <v>LO#1 CIA Final Communication of a Promulgation of Prescribed Mortality Improvement Rates (July 2017)</v>
          </cell>
        </row>
        <row r="21">
          <cell r="D21" t="str">
            <v>LO#1 CIA Draft Report: Task Force on Mortality Improvement, April 2017</v>
          </cell>
        </row>
        <row r="22">
          <cell r="D22" t="str">
            <v>LO#1 CIA Research Paper: Calibration of Fixed-Income Returns Segregated Fund Liability April 2014</v>
          </cell>
        </row>
        <row r="23">
          <cell r="D23" t="str">
            <v xml:space="preserve">LO#1 CIA Use of Actuarial Judgment in Setting Assumptions and Margins for Adverse Deviations, November 2006 </v>
          </cell>
        </row>
        <row r="24">
          <cell r="D24" t="str">
            <v xml:space="preserve">LO#1 CIA Educational Note: Valuation of Segregated Fund Investment Guarantees (October 2005) </v>
          </cell>
        </row>
        <row r="25">
          <cell r="D25" t="str">
            <v>LO#1 CIA Education Note: Investment Returns for non-fixed-income returns for Assets, March 2011</v>
          </cell>
        </row>
        <row r="26">
          <cell r="D26" t="str">
            <v>LO#1 Final Communication of Promulgations of the Maximum Net Credit Spread, Ultimate Reinvestment Rates and Calibration Criteria for Stochastic Risk-Free Interest Rates in the Standards of Practice, May 2014 - Section 2 Only</v>
          </cell>
        </row>
        <row r="27">
          <cell r="D27" t="str">
            <v>LO#1 Final Communication of Updated Promulgations of the Ultimate Reinvestment Rates and Calibration Criteria for Stochastic Risk-Free Interest Rates in the Standards of Practice, July 2019</v>
          </cell>
        </row>
        <row r="28">
          <cell r="D28" t="str">
            <v>LO#1 LFM-618-13 OSFI Guideline D-10: Accounting for Financial Instruments Designated as Fair Value Option</v>
          </cell>
        </row>
        <row r="29">
          <cell r="D29" t="str">
            <v>LO#1 LFM-620-14 OSFI Guideline E15: Appointed Actuary -  Legal Requirements, Qualification and External Review (Sep 2012)</v>
          </cell>
        </row>
        <row r="30">
          <cell r="D30" t="str">
            <v>LO#1 LFM-632-12 OSFI B-3 Sound Reinsurance Practices and Procedures</v>
          </cell>
        </row>
        <row r="31">
          <cell r="D31" t="str">
            <v>LO#1 LFM-634-19 CIA Standards of Practice: Insurance  Sections 2100, 2300, 2400, 2500 &amp; 2700,  Dec 2019</v>
          </cell>
        </row>
        <row r="32">
          <cell r="D32" t="str">
            <v>LO#1 LFM-635-13 Participating Account Management and Disclosure to Participating Policyholders and Adjustable Policyholders</v>
          </cell>
        </row>
        <row r="33">
          <cell r="D33" t="str">
            <v>LO#1 LFM-637-13 OSFI Letter evidence for Mean Reversion in Equity Prices</v>
          </cell>
        </row>
        <row r="34">
          <cell r="D34" t="str">
            <v>LO#1 LFM-652-20 Canadian Life and Health Insurance Guidelines (CLHIA) - Guideline G-6 - Illustrations</v>
          </cell>
        </row>
        <row r="35">
          <cell r="D35" t="str">
            <v>LO#1 CIA Report: Report of the Task Force on Segregated Fund Liability and Capital Methodologies (Aug 2010)</v>
          </cell>
        </row>
        <row r="36">
          <cell r="D36" t="str">
            <v>LO#1 CIA Educational Note: Considerations in the Valuation of Segregated Fund Products, Nov 2007</v>
          </cell>
        </row>
        <row r="37">
          <cell r="D37" t="str">
            <v>LO#1 LFMU GAAP Materials Flowchart</v>
          </cell>
        </row>
        <row r="38">
          <cell r="D38" t="str">
            <v>LO#1    Chapter  3:    US GAAP - Expenses and Capitalization (exclude 3.7.1, 3.7.3, 3.11.4.5, and 3.12)</v>
          </cell>
        </row>
        <row r="39">
          <cell r="D39" t="str">
            <v>LO#1    Chapter  4:    US GAAP - Traditional Life Insurance (SFAS 60 &amp; 97) (exclude 4.4 to 4.14)</v>
          </cell>
        </row>
        <row r="40">
          <cell r="D40" t="str">
            <v>LO#1    Chapter  6:    US GAAP - Universal Life Insurance (exclude 6.7 to 6.7.1.6, 6.7.3 to 6.7.6.3, 6.10 to 6.13.2)</v>
          </cell>
        </row>
        <row r="41">
          <cell r="D41" t="str">
            <v>LO#1    Chapter  7:    US GAAP - Deferred Annuities (exclude 7.4.1d, 7.6, 7.8, 7.10, 7.11, 7.13)</v>
          </cell>
        </row>
        <row r="42">
          <cell r="D42" t="str">
            <v>LO#1    Chapter  9:    US GAAP - Annuities in Payment Status (exclude section 9.5)</v>
          </cell>
        </row>
        <row r="43">
          <cell r="D43" t="str">
            <v>LO#1    Chapter 13:   US GAAP - Investment Accounting (exclude 13.7 and 13.12))</v>
          </cell>
        </row>
        <row r="44">
          <cell r="D44" t="str">
            <v>LO#1    Chapter 15:   US GAAP - Accounting for Business Combinations (exclude 15.7.3 to 15.7.8, and 15.10.5 to 15.15)</v>
          </cell>
        </row>
        <row r="45">
          <cell r="D45" t="str">
            <v>LO#1    Chapter 18:   US GAAP - Other Topics: Deferred Taxes and Fair Value Reporting (exclude 18.2, 18.4, and 18.6)</v>
          </cell>
        </row>
        <row r="46">
          <cell r="D46" t="str">
            <v>LO#1 LFM-XXX-21: A Comprehensive Guide – Reinsurance, E&amp;Y, 2020, (Sections 1, 2, 4, 7, Appendix D)</v>
          </cell>
        </row>
        <row r="47">
          <cell r="D47" t="str">
            <v>LO#1 LFM-149-21: Insurance Contracts, PwC (Accounting Guide for Insurance Contracts), 2020, Sections 1.1 -1.3 (pp 1.2-1.9), 2.1-2.5 (pp 2.2-2.21) 3.1-3.9 (pp 3.2-3.48), 5.1-5.10 (pp 5.2-5.56), and Figures IG 2-1 (pp 2.4-2.6) &amp; IG 2-2 (pp 2.15-2.18)</v>
          </cell>
        </row>
        <row r="48">
          <cell r="D48" t="str">
            <v>LO#1 Implementation Considerations For VA Market Risk Benefits, Financial Reporter, Sep 2019 </v>
          </cell>
        </row>
        <row r="49">
          <cell r="D49" t="str">
            <v>LO#1 LFM-840-20 A Comprehensive Guide - Derivatives and Hedging, E&amp;Y, 2019, (Sections 1.1-1.7, 3.1-3.3, 4.1-4.3, 9.1-9.5, Appendices A and C1.1-4)</v>
          </cell>
        </row>
        <row r="50">
          <cell r="D50" t="str">
            <v>LO#1 LFM-841-20 A Closer Look at How Insurers Will Have to Change their Accounting and Disclosures for Long-Duration Contracts, E&amp;Y, Nov 2018</v>
          </cell>
        </row>
        <row r="51">
          <cell r="D51" t="str">
            <v>LO#1 Targeted Improvements Interactive Model</v>
          </cell>
        </row>
        <row r="52">
          <cell r="D52" t="str">
            <v>LO#2 CIA Educational Note: Comparison of IFRS 17 to Current CIA Standard of Practice, Sept 2018</v>
          </cell>
        </row>
        <row r="53">
          <cell r="D53" t="str">
            <v>LO#2 CIA Educational Note: IFRS 17 Estimates of Future Cash Flows for Life and Health Insurance Contracts, Sep 2019</v>
          </cell>
        </row>
        <row r="54">
          <cell r="D54" t="str">
            <v>LO#2 CIA Educational Note: IFRS 17 Risk Adjustment for Non-Financial Risk for Life and Health Insurance Contracts, Jul 2019</v>
          </cell>
        </row>
        <row r="55">
          <cell r="D55" t="str">
            <v>LO#2 CIA Educational Note: Transition from CALM to IFRS 17 Valuation of Canadian Participating Insurance Contracts, Mar 2019</v>
          </cell>
        </row>
        <row r="56">
          <cell r="D56" t="str">
            <v>LO#2 CIA Educational Note: IFRS 17 Discount Rates for Life and Health Insurance Contracts, Jun 2020</v>
          </cell>
        </row>
        <row r="57">
          <cell r="D57" t="str">
            <v>LO#2 CIA Educational Note: IFRS 17 Coverage Units for Life and Health Insurance Contracts, Dec 2019</v>
          </cell>
        </row>
        <row r="58">
          <cell r="D58" t="str">
            <v>LO#2 CIA Educational Note: IFRS 17 Market Consistent Valuation of Financial Guarantees for Life and Health Insurance Contracts, May 2020</v>
          </cell>
        </row>
        <row r="59">
          <cell r="D59" t="str">
            <v>LO#2 CIA Educational Note: IFRS 17 Measurement and Presentation of Canadian Participating Insurance Contracts, Apr 2021</v>
          </cell>
        </row>
        <row r="60">
          <cell r="D60" t="str">
            <v>LO#2 IFRS 17 Insurance Contracts Example (Spreadsheet Model)</v>
          </cell>
        </row>
        <row r="61">
          <cell r="D61" t="str">
            <v>LO#2 LFM-141-18 IFRS 17 Insurance Contracts – IFRS Standards Effects Analysis, May 2017, IASB (sections 1, 2, 4 &amp; 6.1-2 only)</v>
          </cell>
        </row>
        <row r="62">
          <cell r="D62" t="str">
            <v>LO#2 LFM-655-21: IFRS Standards Exposure Draft Amendments to IFRS 17, Jun 2019</v>
          </cell>
        </row>
        <row r="63">
          <cell r="D63" t="str">
            <v>LO#2 LFM-656-21: PwC In transition: The latest on IFRS 17 implementation, Feb 2020</v>
          </cell>
        </row>
        <row r="64">
          <cell r="D64" t="str">
            <v>LO#2  LFM-649-20: International Actuarial Note 100: Application of IFRS 17 (excluding section C chapter 11 and section D )</v>
          </cell>
        </row>
        <row r="65">
          <cell r="D65" t="str">
            <v>LO#2 LFM-XXX-21: The IFRS 17 Contractual Service Margin: A Life Insurance Perspective (Sections 1-4.7 &amp; 5)</v>
          </cell>
        </row>
        <row r="66">
          <cell r="D66" t="str">
            <v>LO#2 LFMU PBR Materials Flowchart, 2020</v>
          </cell>
        </row>
        <row r="67">
          <cell r="D67" t="str">
            <v>LO#2 ASOP 52 - Principle-Based Reserves for Life Products under the NAIC Valuation Manual on PBR for Life Products, Section 3</v>
          </cell>
        </row>
        <row r="68">
          <cell r="D68" t="str">
            <v>LO#2 Impacts of AG 48, Financial Reporter, Dec 2015</v>
          </cell>
        </row>
        <row r="69">
          <cell r="D69" t="str">
            <v>LO#2 LFM-143-20 Fundamentals of the Principle Based Approach to Statutory Reserves for Life Insurance, Jul 2019</v>
          </cell>
        </row>
        <row r="70">
          <cell r="D70" t="str">
            <v>LO#2 LFM-800-07 Chapters 8 (pp. 12-16) and 12 (pp.1-15 &amp; 32-33) of IASA Life and Accident and Health Insurance Accounting (excluding Dividends Received Deduction and Operations Loss Deduction subsections under the General Deductions section, the Special Deduction – Small Life Insurance Company Deduction section, and Dividends Received Deduction subsection under the Investment Accounting Rules section)</v>
          </cell>
        </row>
        <row r="71">
          <cell r="D71" t="str">
            <v>LO#2 What's in the "A" of AG 49-A, Financial Reporter, Feb. 2021</v>
          </cell>
        </row>
        <row r="72">
          <cell r="D72" t="str">
            <v>LO#2 LFM-822-16 Study Note on Actuarial Guidelines AG 38 &amp; 48 (exclude pages 6 to 8)</v>
          </cell>
        </row>
        <row r="73">
          <cell r="D73" t="str">
            <v>LO#2 LFM-832-17 AG49 - A Closer Look, LifeTrends, Pfeifer</v>
          </cell>
        </row>
        <row r="74">
          <cell r="D74" t="str">
            <v xml:space="preserve">LO#2 LFM-836-17 AG 49 Post Standards Update </v>
          </cell>
        </row>
        <row r="75">
          <cell r="D75" t="str">
            <v>LO#2 LFM-XXX-21: Implementation of Requirements for Principle-Based Reserves for Variable Annuities – 2021 Edition of VM-21 (required questions are listed on the first page of this study note)</v>
          </cell>
        </row>
        <row r="76">
          <cell r="D76" t="str">
            <v>LO#2 LFM-843-20 NAIC Life Insurance Illustrations Model Regulation</v>
          </cell>
        </row>
        <row r="77">
          <cell r="D77" t="str">
            <v>LO#2  LFM-844-21: Life Principle-Based Reserves Under VM-20, AAA Practice Note (required questions are listed on the first page of this study note)</v>
          </cell>
        </row>
        <row r="78">
          <cell r="D78" t="str">
            <v>LO#2 Lombardi,  Chapter 1 – Overview of Valuation Concepts (exclude 1.1-9)</v>
          </cell>
        </row>
        <row r="79">
          <cell r="D79" t="str">
            <v>LO#2 Lombardi,  Chapter 10 – Valuation Assumptions (exclude 10.1.3, 10.3.8)</v>
          </cell>
        </row>
        <row r="80">
          <cell r="D80" t="str">
            <v>LO#2 Lombardi,  Chapter 11 – Valuation Methodologies (exclude 11.3.9 to 11.3.11)</v>
          </cell>
        </row>
        <row r="81">
          <cell r="D81" t="str">
            <v xml:space="preserve">LO#2 Lombardi,  Chapter 12 – Whole Life </v>
          </cell>
        </row>
        <row r="82">
          <cell r="D82" t="str">
            <v xml:space="preserve">LO#2 Lombardi,  Chapter 13 – Term Life Insurance </v>
          </cell>
        </row>
        <row r="83">
          <cell r="D83" t="str">
            <v>LO#2 Lombardi,  Chapter 14 – Universal Life (exclude 14.4.8, 14.4.9, 14.5.0, 14.6.2-14.6.6)</v>
          </cell>
        </row>
        <row r="84">
          <cell r="D84" t="str">
            <v>LO#2 Lombardi,  Chapter 16 – Indexed Universal Life (exclude 16.4.2-3)</v>
          </cell>
        </row>
        <row r="85">
          <cell r="D85" t="str">
            <v>LO#2 Lombardi,  Chapter 18 – Fixed Deferred  Annuities (exclude 18.7.4, 18.8)</v>
          </cell>
        </row>
        <row r="86">
          <cell r="D86" t="str">
            <v>LO#2 Lombardi,  Chapter 19 – Variable Deferred Annuities</v>
          </cell>
        </row>
        <row r="87">
          <cell r="D87" t="str">
            <v>LO#2 Lombardi,  Chapter 2 – Product Classifications (2.2 only)</v>
          </cell>
        </row>
        <row r="88">
          <cell r="D88" t="str">
            <v xml:space="preserve">LO#2 Lombardi,  Chapter 20 -- Indexed Deferred Annuities </v>
          </cell>
        </row>
        <row r="89">
          <cell r="D89" t="str">
            <v xml:space="preserve">LO#2 Lombardi,  Chapter 21 – Immediate Annuities </v>
          </cell>
        </row>
        <row r="90">
          <cell r="D90" t="str">
            <v>LO#2 Lombardi,  Chapter 22 – Miscellaneous Reserves (exclude 22.3 to 22.4) </v>
          </cell>
        </row>
        <row r="91">
          <cell r="D91" t="str">
            <v>LO#2 Lombardi,  Chapter 23 – PBR for Life Products (exclude 23.1)</v>
          </cell>
        </row>
        <row r="92">
          <cell r="D92" t="str">
            <v>LO#2 Lombardi, Chapter 24 Addendum for Variable Annuity PBR Updates</v>
          </cell>
        </row>
        <row r="93">
          <cell r="D93" t="str">
            <v>LO#2 Lombardi,  Chapter 3 – NAIC Annual Statement</v>
          </cell>
        </row>
        <row r="94">
          <cell r="D94" t="str">
            <v>LO#2 Lombardi,  Chapter 4 – Standard Valuation Law</v>
          </cell>
        </row>
        <row r="95">
          <cell r="D95" t="str">
            <v>LO#2 Lombardi,  Chapter 5 – The Valuation Manual</v>
          </cell>
        </row>
        <row r="96">
          <cell r="D96" t="str">
            <v>LO#2 PBA Corner: Evolution of VM-20, Financial Reporter, June 2016</v>
          </cell>
        </row>
        <row r="97">
          <cell r="D97" t="str">
            <v>LO#2 Principle-Based Reserves Interactive Model</v>
          </cell>
        </row>
        <row r="98">
          <cell r="D98" t="str">
            <v>LO#2 Reporting and Disclosure Requirements Under  VM-31 Reporting Requirements for Business Subject to PB, Financial Reporter, Sep 2017</v>
          </cell>
        </row>
        <row r="99">
          <cell r="D99" t="str">
            <v xml:space="preserve">LO#3 Canadian Insurance Taxation, 4th Ed: Chapter 10, The Taxation of Life Insurance Policies </v>
          </cell>
        </row>
        <row r="100">
          <cell r="D100" t="str">
            <v>LO#3 Canadian Insurance Taxation, 4th Ed: Chapter 11, The Taxation of Annuites</v>
          </cell>
        </row>
        <row r="101">
          <cell r="D101" t="str">
            <v>LO#3 Canadian Insurance Taxation, 4th Ed: Chapter 24, Provincial Premium Tax,</v>
          </cell>
        </row>
        <row r="102">
          <cell r="D102" t="str">
            <v>LO#3 Canadian Insurance Taxation, 4th Ed: Chapter 3, Liability for Income Tax,</v>
          </cell>
        </row>
        <row r="103">
          <cell r="D103" t="str">
            <v>LO#3 Canadian Insurance Taxation, 4th Ed: Chapter 4, Income for Tax Purposes - General Rules,</v>
          </cell>
        </row>
        <row r="104">
          <cell r="D104" t="str">
            <v>LO#3 Canadian Insurance Taxation, 4th Ed: Chapter 5, Investment Income,</v>
          </cell>
        </row>
        <row r="105">
          <cell r="D105" t="str">
            <v>LO#3 Canadian Insurance Taxation, 4th Ed: Chapter 6, Reserves,</v>
          </cell>
        </row>
        <row r="106">
          <cell r="D106" t="str">
            <v>LO#3 Canadian Insurance Taxation, 4th Ed: Chapter 9, IIT</v>
          </cell>
        </row>
        <row r="107">
          <cell r="D107" t="str">
            <v>LO#3 CIA Educational Note: Future Income and Alternative Taxes excluding Appendix D (Dec. 2012)</v>
          </cell>
        </row>
        <row r="108">
          <cell r="D108" t="str">
            <v xml:space="preserve">LO#3 LFM-845-20 Chapters 1 and 2 of Life Insurance and Modified Endowments Under IRC §7702 and §7702A, Desrochers, 2nd Edition </v>
          </cell>
        </row>
        <row r="109">
          <cell r="D109" t="str">
            <v>LO#3 LFM-846-20 Company Tax – Introductory Study Note</v>
          </cell>
        </row>
        <row r="110">
          <cell r="D110" t="str">
            <v>LO#3 LFM-XXX-21: Changes to Section 7702 (IRC) and Nonforfeiture Interest Rates, Lewis &amp; Ellis, Jan 2021</v>
          </cell>
        </row>
        <row r="111">
          <cell r="D111" t="str">
            <v>LO#3 Rightsizing the Floor Interest Rate Rules of Sections 7702 and 7702A, Taxing Times, March 2021</v>
          </cell>
        </row>
        <row r="112">
          <cell r="D112" t="str">
            <v>LO#3 The Tax Cuts and Jobs Act of 2017— Effects on Life Insurers, American Academy of Actuaries, Oct 2020</v>
          </cell>
        </row>
        <row r="113">
          <cell r="D113" t="str">
            <v>LO#3 The Impact of BEAT on U.S.-Foreign Affiliated Reinsurance, Taxing Times, Dec 2020</v>
          </cell>
        </row>
        <row r="114">
          <cell r="D114" t="str">
            <v>LO#4 LFM-650-20 FASB in Focus - ACCOUNTING STANDARDS UPDATE NO. 2018-12 Targeted Improvements to the Accounting for Long-Duration Contracts Issued by Insurance Companies</v>
          </cell>
        </row>
        <row r="115">
          <cell r="D115" t="str">
            <v>LO#4 LFM-149-21: Insurance Contracts, PwC (Accounting Guide for Insurance Contracts), 2020, Sections 1.1 (pg 1.2), 3.5 (pp 3.20-3.30), 5.1-5.10 (pp 5.1-5.56); Figures IG 2-1 (pp 2.4-2.6), IG 2-2 (pp 2.15-2.18)</v>
          </cell>
        </row>
        <row r="116">
          <cell r="D116" t="str">
            <v>LO#4 LFM-143-20 Fundamentals of the Principle Based Approach to Statutory Reserves for Life Insurance, Rudolph</v>
          </cell>
        </row>
        <row r="117">
          <cell r="D117" t="str">
            <v>LO#4 LFM-144-20 The Modernization of Insurance Company Solvency Regulation in the US, Klein, Networks Financial Institute Policy Brief, 2012 (exclude Sections 7 and 9)</v>
          </cell>
        </row>
        <row r="118">
          <cell r="D118" t="str">
            <v>LO#4 LFM-XXX-21: Captive Insurance Companies, NAIC, Feb 2021</v>
          </cell>
        </row>
        <row r="119">
          <cell r="D119" t="str">
            <v>LO#4 LFM-645-21: OSFI Guideline – Life Insurance Capital Adequacy Test (LICAT), Oct 2018, Only Ch. 1</v>
          </cell>
        </row>
        <row r="120">
          <cell r="D120" t="str">
            <v xml:space="preserve">LO#4 IAIS—International Capital Standard, ComFrame, Holistic Framework for Systemic Risk in the Insurance Sector, Sullivan &amp; Cromwell LLP, Dec 2019, Only pages 1-3, 8-28 </v>
          </cell>
        </row>
        <row r="121">
          <cell r="D121" t="str">
            <v>LO#4 LFM-141-18 IFRS 17 Insurance Contracts – IFRS Standards Effects Analysis, May 2017, IASB (sections 1, 2, 4 &amp; 6.1-2 only)</v>
          </cell>
        </row>
        <row r="122">
          <cell r="D122" t="str">
            <v>LO#4 LFM-847-20 Life Insurance Regulatory Framework, OSFI, 2012</v>
          </cell>
        </row>
        <row r="123">
          <cell r="D123" t="str">
            <v>LO#5 CIA Educational Note: LICAT and CARLI, March 2018</v>
          </cell>
        </row>
        <row r="124">
          <cell r="D124" t="str">
            <v>LO#5 LFM-636-20 OSFI Guideline A-4 Internal Target Capital Ratio for Insurance Companies, December 2017</v>
          </cell>
        </row>
        <row r="125">
          <cell r="D125" t="str">
            <v>LO#5 LFM-641-19 OSFI: Own Risk and Solvency Assessment (E-19), December 2017</v>
          </cell>
        </row>
        <row r="126">
          <cell r="D126" t="str">
            <v>LO#5 LFM-645-21: OSFI Guideline – Life Insurance Capital Adequacy Test (LICAT), Oct 2018, Ch. 1-11 (excluding Sections 4.2-4.4 &amp; 7.3-7.11)</v>
          </cell>
        </row>
        <row r="127">
          <cell r="D127" t="str">
            <v xml:space="preserve">LO#5 IAIS—International Capital Standard, ComFrame, Holistic Framework for Systemic Risk in the Insurance Sector, Sullivan &amp; Cromwell LLP, Dec 2019, Only pages 1-3, 8-28  </v>
          </cell>
        </row>
        <row r="128">
          <cell r="D128" t="str">
            <v xml:space="preserve">LO#5 A Multi-Stakeholder Approach to Capital Adequacy, Conning Research </v>
          </cell>
        </row>
        <row r="129">
          <cell r="D129" t="str">
            <v>LO#5 Economic Capital A Case Study to Analyze Longevity Risk, Risk &amp; Rewards, Aug 2010</v>
          </cell>
        </row>
        <row r="130">
          <cell r="D130" t="str">
            <v>LO#5 Economic Capital for life Insurance Companies, SOA Research paper, Oct 2016 (exclude sections 5 and 7)</v>
          </cell>
        </row>
        <row r="131">
          <cell r="D131" t="str">
            <v>LO#5 LFM-148-20 The Theory of Risk Capital in Financial Firms</v>
          </cell>
        </row>
        <row r="132">
          <cell r="D132" t="str">
            <v>LO#5 LFM-813-13 U.S. Insurance Regulation Solvency Framework and Current Topics</v>
          </cell>
        </row>
        <row r="133">
          <cell r="D133" t="str">
            <v>LO#5 LFM-136-16: Chapter 11 of Life Insurance Products and Finance, Atkinson &amp; Dallas, pp. 499-502</v>
          </cell>
        </row>
        <row r="134">
          <cell r="D134" t="str">
            <v>LO#5 Lombardi, Chapter 29 – Risk-Based Capital, Valuation of Insurance Liabilities, 5th Ed.</v>
          </cell>
        </row>
        <row r="135">
          <cell r="D135" t="str">
            <v xml:space="preserve">LO#5 Group Capital Calculation: Public Summary, National Association of Insurance Commissioners,  Dec 2020  </v>
          </cell>
        </row>
        <row r="136">
          <cell r="D136" t="str">
            <v>LO#5 Group Capital Calculation: Pictorial, National Association of Insurance Commissioners, Dec 2020</v>
          </cell>
        </row>
        <row r="137">
          <cell r="D137" t="str">
            <v>LO#5 NAIC Own Risk and Solvency Assessment (ORSA) Guidance Manual, National Association of Insurance Commissioners, Dec 2017</v>
          </cell>
        </row>
        <row r="138">
          <cell r="D138" t="str">
            <v>LO#5 ASOP 55 – Capital Adequacy Assessment, Section 3 and Appendix 1</v>
          </cell>
        </row>
        <row r="139">
          <cell r="D139" t="str">
            <v xml:space="preserve">LO#6 CIA: Sources of Earnings: Determination and Disclosure, August 2004 </v>
          </cell>
        </row>
        <row r="140">
          <cell r="D140" t="str">
            <v>LO#6 LFM-603-13 OSFI Guideline D-9-Source of Earnings Disclosure (Life Insurance Companies)</v>
          </cell>
        </row>
        <row r="141">
          <cell r="D141" t="str">
            <v xml:space="preserve">LO#6 LFM-137-16 EVARAROC vs. MCEV Earnings - A Unification Approach, Kraus 2011 </v>
          </cell>
        </row>
        <row r="142">
          <cell r="D142" t="str">
            <v>LO#6 LFM-106-07 Insurance Inductry Mergers and Acquisitions, Chapter 4 (Sections 4.1-4.6)</v>
          </cell>
        </row>
        <row r="143">
          <cell r="D143" t="str">
            <v xml:space="preserve">LO#6 Embedded Value: Practice and Theory, SOA, Actuarial Practice Forum, March 2009 </v>
          </cell>
        </row>
        <row r="144">
          <cell r="D144" t="str">
            <v xml:space="preserve">LO#6 LFM-138-16 Prudential Financial - Stockholder's Equity and Operating Leverage, HBR, 2008  </v>
          </cell>
        </row>
        <row r="145">
          <cell r="D145" t="str">
            <v>LO#6 LFM-154-21 Introduction to Source of Earnings Analysis (excluding Appendices)</v>
          </cell>
        </row>
        <row r="146">
          <cell r="D146" t="str">
            <v>LO#6 LFM-147-20 A.M. Best’s - Compendium of Publications</v>
          </cell>
        </row>
        <row r="147">
          <cell r="D147" t="str">
            <v>LO#6 LFM-XXX-21: Sarbanes-Oxley Section 404: A Toolkit for Management and Auditors</v>
          </cell>
        </row>
        <row r="148">
          <cell r="D148" t="str">
            <v>LO#6 LFM-XXX-21: Captive Insurance Companies, NAIC, Feb 2021</v>
          </cell>
        </row>
        <row r="149">
          <cell r="D149" t="str">
            <v>LO#6 Chapter 19 – Variable Deferred Annuities, Lombardi, Valuation of Insurance Liabilities, 5th Ed., Section 19.4</v>
          </cell>
        </row>
        <row r="150">
          <cell r="D150" t="str">
            <v>LO#6 Model Audit Rule, American Academy of Actuaries Practice Note, 2010</v>
          </cell>
        </row>
        <row r="151">
          <cell r="D151" t="str">
            <v>LO#6 Understanding VM-20 Results, SoA and Milliman, 2017, Excluding Section 4</v>
          </cell>
        </row>
        <row r="159">
          <cell r="C159" t="str">
            <v>Retrieval</v>
          </cell>
        </row>
        <row r="160">
          <cell r="C160" t="str">
            <v>Comprehension</v>
          </cell>
        </row>
        <row r="161">
          <cell r="C161" t="str">
            <v>Analysis</v>
          </cell>
        </row>
        <row r="162">
          <cell r="C162" t="str">
            <v>Knowledge Utilization</v>
          </cell>
        </row>
      </sheetData>
      <sheetData sheetId="2"/>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enario Description"/>
      <sheetName val="Note"/>
      <sheetName val="Input - Entrée de données"/>
      <sheetName val="Derivation"/>
      <sheetName val="Chart - Graphique"/>
      <sheetName val="Output - Résultats"/>
      <sheetName val="Équivalences"/>
      <sheetName val="Sheet1"/>
    </sheetNames>
    <sheetDataSet>
      <sheetData sheetId="0"/>
      <sheetData sheetId="1"/>
      <sheetData sheetId="2">
        <row r="1">
          <cell r="I1" t="str">
            <v>Français / French</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6656C-2A4F-4803-9F2C-957911BF560F}">
  <sheetPr>
    <tabColor theme="8" tint="0.59999389629810485"/>
  </sheetPr>
  <dimension ref="A1:U85"/>
  <sheetViews>
    <sheetView zoomScale="110" zoomScaleNormal="110" workbookViewId="0">
      <selection activeCell="B70" sqref="B70"/>
    </sheetView>
  </sheetViews>
  <sheetFormatPr defaultColWidth="10.5703125" defaultRowHeight="12.75" x14ac:dyDescent="0.2"/>
  <cols>
    <col min="1" max="12" width="10.5703125" style="5"/>
    <col min="13" max="13" width="12.42578125" style="5" bestFit="1" customWidth="1"/>
    <col min="14" max="16384" width="10.5703125" style="5"/>
  </cols>
  <sheetData>
    <row r="1" spans="1:11" ht="15" x14ac:dyDescent="0.25">
      <c r="A1" s="1" t="s">
        <v>0</v>
      </c>
      <c r="B1"/>
      <c r="C1"/>
    </row>
    <row r="2" spans="1:11" ht="15" x14ac:dyDescent="0.25">
      <c r="A2"/>
      <c r="B2"/>
      <c r="C2"/>
    </row>
    <row r="3" spans="1:11" ht="15.75" x14ac:dyDescent="0.25">
      <c r="A3" s="3" t="s">
        <v>1</v>
      </c>
      <c r="B3" s="4" t="s">
        <v>2</v>
      </c>
      <c r="C3"/>
    </row>
    <row r="5" spans="1:11" ht="51" x14ac:dyDescent="0.2">
      <c r="B5" s="6"/>
      <c r="C5" s="7" t="s">
        <v>4</v>
      </c>
      <c r="D5" s="7" t="s">
        <v>5</v>
      </c>
      <c r="E5" s="7" t="s">
        <v>6</v>
      </c>
      <c r="F5" s="8"/>
      <c r="G5" s="8"/>
      <c r="J5" s="8"/>
      <c r="K5" s="8"/>
    </row>
    <row r="6" spans="1:11" x14ac:dyDescent="0.2">
      <c r="B6" s="6" t="s">
        <v>7</v>
      </c>
      <c r="C6" s="9">
        <v>162000</v>
      </c>
      <c r="D6" s="9">
        <v>17010</v>
      </c>
      <c r="E6" s="9">
        <f>0.9*C6/2</f>
        <v>72900</v>
      </c>
      <c r="F6" s="10"/>
      <c r="G6" s="11"/>
      <c r="J6" s="10"/>
      <c r="K6" s="10"/>
    </row>
    <row r="7" spans="1:11" x14ac:dyDescent="0.2">
      <c r="B7" s="6" t="s">
        <v>8</v>
      </c>
      <c r="C7" s="9">
        <v>144000</v>
      </c>
      <c r="D7" s="9">
        <v>15120</v>
      </c>
      <c r="E7" s="9">
        <f t="shared" ref="E7:E13" si="0">0.1*C7/2</f>
        <v>7200</v>
      </c>
      <c r="F7" s="10"/>
      <c r="G7" s="11"/>
      <c r="J7" s="10"/>
      <c r="K7" s="10"/>
    </row>
    <row r="8" spans="1:11" x14ac:dyDescent="0.2">
      <c r="B8" s="6" t="s">
        <v>9</v>
      </c>
      <c r="C8" s="9">
        <v>126000</v>
      </c>
      <c r="D8" s="9">
        <v>13230</v>
      </c>
      <c r="E8" s="9">
        <f t="shared" si="0"/>
        <v>6300</v>
      </c>
      <c r="F8" s="10"/>
      <c r="G8" s="11"/>
      <c r="J8" s="10"/>
      <c r="K8" s="10"/>
    </row>
    <row r="9" spans="1:11" x14ac:dyDescent="0.2">
      <c r="B9" s="6" t="s">
        <v>10</v>
      </c>
      <c r="C9" s="9">
        <v>108000</v>
      </c>
      <c r="D9" s="9">
        <v>17280</v>
      </c>
      <c r="E9" s="9">
        <f t="shared" si="0"/>
        <v>5400</v>
      </c>
      <c r="F9" s="10"/>
      <c r="G9" s="11"/>
      <c r="J9" s="10"/>
      <c r="K9" s="10"/>
    </row>
    <row r="10" spans="1:11" x14ac:dyDescent="0.2">
      <c r="B10" s="6" t="s">
        <v>11</v>
      </c>
      <c r="C10" s="9">
        <v>90000</v>
      </c>
      <c r="D10" s="9">
        <v>14400</v>
      </c>
      <c r="E10" s="9">
        <f t="shared" si="0"/>
        <v>4500</v>
      </c>
      <c r="F10" s="10"/>
      <c r="G10" s="11"/>
      <c r="J10" s="10"/>
      <c r="K10" s="10"/>
    </row>
    <row r="11" spans="1:11" x14ac:dyDescent="0.2">
      <c r="B11" s="6" t="s">
        <v>12</v>
      </c>
      <c r="C11" s="9">
        <v>72000</v>
      </c>
      <c r="D11" s="9">
        <v>15480</v>
      </c>
      <c r="E11" s="9">
        <f t="shared" si="0"/>
        <v>3600</v>
      </c>
      <c r="F11" s="10"/>
      <c r="G11" s="11"/>
      <c r="J11" s="10"/>
      <c r="K11" s="10"/>
    </row>
    <row r="12" spans="1:11" x14ac:dyDescent="0.2">
      <c r="B12" s="6" t="s">
        <v>13</v>
      </c>
      <c r="C12" s="9">
        <v>54000</v>
      </c>
      <c r="D12" s="9">
        <v>11610</v>
      </c>
      <c r="E12" s="9">
        <f t="shared" si="0"/>
        <v>2700</v>
      </c>
      <c r="F12" s="10"/>
      <c r="G12" s="11"/>
      <c r="J12" s="10"/>
      <c r="K12" s="10"/>
    </row>
    <row r="13" spans="1:11" x14ac:dyDescent="0.2">
      <c r="B13" s="6" t="s">
        <v>14</v>
      </c>
      <c r="C13" s="9">
        <v>36000</v>
      </c>
      <c r="D13" s="9">
        <v>7740</v>
      </c>
      <c r="E13" s="9">
        <f t="shared" si="0"/>
        <v>1800</v>
      </c>
      <c r="F13" s="10"/>
      <c r="G13" s="11"/>
      <c r="J13" s="10"/>
      <c r="K13" s="10"/>
    </row>
    <row r="15" spans="1:11" ht="15" x14ac:dyDescent="0.25">
      <c r="A15" s="2" t="s">
        <v>3</v>
      </c>
    </row>
    <row r="16" spans="1:11" ht="15.75" x14ac:dyDescent="0.25">
      <c r="A16" s="2"/>
      <c r="B16" s="38" t="s">
        <v>57</v>
      </c>
    </row>
    <row r="17" spans="1:21" ht="15.75" x14ac:dyDescent="0.25">
      <c r="A17" s="2"/>
      <c r="B17" s="39" t="s">
        <v>62</v>
      </c>
    </row>
    <row r="18" spans="1:21" ht="15.75" x14ac:dyDescent="0.25">
      <c r="A18" s="2"/>
      <c r="B18" s="39" t="s">
        <v>64</v>
      </c>
    </row>
    <row r="19" spans="1:21" ht="15.75" x14ac:dyDescent="0.25">
      <c r="B19" s="39" t="s">
        <v>65</v>
      </c>
    </row>
    <row r="20" spans="1:21" ht="15.75" x14ac:dyDescent="0.25">
      <c r="B20" s="39"/>
    </row>
    <row r="21" spans="1:21" x14ac:dyDescent="0.2">
      <c r="B21" s="5" t="s">
        <v>15</v>
      </c>
      <c r="D21" s="12">
        <v>6.7500000000000004E-2</v>
      </c>
    </row>
    <row r="22" spans="1:21" x14ac:dyDescent="0.2">
      <c r="B22" s="5" t="s">
        <v>16</v>
      </c>
      <c r="D22" s="12">
        <f>D21/2</f>
        <v>3.3750000000000002E-2</v>
      </c>
      <c r="E22" s="12"/>
    </row>
    <row r="23" spans="1:21" x14ac:dyDescent="0.2">
      <c r="H23" s="33"/>
      <c r="I23" s="33"/>
      <c r="J23" s="33"/>
      <c r="K23" s="34"/>
      <c r="L23" s="34"/>
    </row>
    <row r="24" spans="1:21" ht="63.75" x14ac:dyDescent="0.2">
      <c r="B24" s="6"/>
      <c r="C24" s="7" t="s">
        <v>17</v>
      </c>
      <c r="D24" s="7" t="s">
        <v>5</v>
      </c>
      <c r="E24" s="7" t="s">
        <v>6</v>
      </c>
      <c r="F24" s="7" t="s">
        <v>4</v>
      </c>
      <c r="G24" s="35" t="s">
        <v>18</v>
      </c>
      <c r="H24" s="35" t="s">
        <v>19</v>
      </c>
      <c r="I24" s="35" t="s">
        <v>20</v>
      </c>
      <c r="J24" s="35" t="s">
        <v>21</v>
      </c>
      <c r="K24" s="35" t="s">
        <v>22</v>
      </c>
      <c r="L24" s="35" t="s">
        <v>23</v>
      </c>
    </row>
    <row r="25" spans="1:21" x14ac:dyDescent="0.2">
      <c r="A25" s="14"/>
      <c r="B25" s="6" t="s">
        <v>7</v>
      </c>
      <c r="C25" s="9">
        <f t="shared" ref="C25:C32" si="1">C6/2</f>
        <v>81000</v>
      </c>
      <c r="D25" s="9">
        <f t="shared" ref="D25:E32" si="2">D6</f>
        <v>17010</v>
      </c>
      <c r="E25" s="9">
        <f t="shared" si="2"/>
        <v>72900</v>
      </c>
      <c r="F25" s="9">
        <f t="shared" ref="F25:F32" si="3">C6</f>
        <v>162000</v>
      </c>
      <c r="G25" s="23">
        <f>D25-C25</f>
        <v>-63990</v>
      </c>
      <c r="H25" s="37">
        <f>NPV($D$21,G25:G32)</f>
        <v>-230815.27430254672</v>
      </c>
      <c r="I25" s="23">
        <f>NPV(D21,F25:F32)</f>
        <v>633976.68495541706</v>
      </c>
      <c r="J25" s="36">
        <f>-H25/I25</f>
        <v>0.36407533554452126</v>
      </c>
      <c r="K25" s="23">
        <f>$J$25*F25</f>
        <v>58980.204358212446</v>
      </c>
      <c r="L25" s="23">
        <f>0*(1+$D$21)+K25*(1+$D$22)+(D25-C25)*(1+$D$22)</f>
        <v>-5178.8762446978799</v>
      </c>
      <c r="M25" s="5" t="s">
        <v>24</v>
      </c>
      <c r="N25" s="17"/>
      <c r="O25" s="18"/>
      <c r="P25" s="18"/>
      <c r="Q25" s="18"/>
      <c r="R25" s="18"/>
      <c r="S25" s="18"/>
      <c r="T25" s="18"/>
      <c r="U25" s="18"/>
    </row>
    <row r="26" spans="1:21" x14ac:dyDescent="0.2">
      <c r="A26" s="14"/>
      <c r="B26" s="6" t="s">
        <v>8</v>
      </c>
      <c r="C26" s="9">
        <f t="shared" si="1"/>
        <v>72000</v>
      </c>
      <c r="D26" s="9">
        <f t="shared" si="2"/>
        <v>15120</v>
      </c>
      <c r="E26" s="9">
        <f t="shared" si="2"/>
        <v>7200</v>
      </c>
      <c r="F26" s="9">
        <f t="shared" si="3"/>
        <v>144000</v>
      </c>
      <c r="G26" s="23">
        <f>D26-C26</f>
        <v>-56880</v>
      </c>
      <c r="H26" s="22"/>
      <c r="K26" s="23">
        <f>$J$25*F26</f>
        <v>52426.848318411059</v>
      </c>
      <c r="L26" s="23">
        <f>L25*(1+$D$21)+K26*(1+$D$22)+(D26-C26)*(1+$D$22)</f>
        <v>-10131.895942057556</v>
      </c>
      <c r="M26" s="5" t="s">
        <v>24</v>
      </c>
      <c r="O26" s="18"/>
      <c r="P26" s="18"/>
      <c r="Q26" s="18"/>
      <c r="R26" s="18"/>
      <c r="S26" s="18"/>
      <c r="T26" s="18"/>
      <c r="U26" s="18"/>
    </row>
    <row r="27" spans="1:21" x14ac:dyDescent="0.2">
      <c r="A27" s="14"/>
      <c r="B27" s="6" t="s">
        <v>9</v>
      </c>
      <c r="C27" s="9">
        <f t="shared" si="1"/>
        <v>63000</v>
      </c>
      <c r="D27" s="9">
        <f t="shared" si="2"/>
        <v>13230</v>
      </c>
      <c r="E27" s="9">
        <f t="shared" si="2"/>
        <v>6300</v>
      </c>
      <c r="F27" s="9">
        <f t="shared" si="3"/>
        <v>126000</v>
      </c>
      <c r="G27" s="23">
        <f t="shared" ref="G27:G32" si="4">D27-C27</f>
        <v>-49770</v>
      </c>
      <c r="H27" s="22"/>
      <c r="K27" s="23">
        <f t="shared" ref="K27:K32" si="5">$J$25*F27</f>
        <v>45873.492278609679</v>
      </c>
      <c r="L27" s="23">
        <f>L26*(1+$D$21)+K27*(1+$D$22)+(D27-C27)*(1+$D$22)</f>
        <v>-14843.813775133684</v>
      </c>
      <c r="M27" s="5" t="s">
        <v>24</v>
      </c>
      <c r="O27" s="18"/>
      <c r="P27" s="18"/>
      <c r="Q27" s="18"/>
      <c r="R27" s="18"/>
      <c r="S27" s="18"/>
      <c r="T27" s="18"/>
      <c r="U27" s="18"/>
    </row>
    <row r="28" spans="1:21" x14ac:dyDescent="0.2">
      <c r="A28" s="14"/>
      <c r="B28" s="6" t="s">
        <v>10</v>
      </c>
      <c r="C28" s="9">
        <f t="shared" si="1"/>
        <v>54000</v>
      </c>
      <c r="D28" s="9">
        <f t="shared" si="2"/>
        <v>17280</v>
      </c>
      <c r="E28" s="9">
        <f t="shared" si="2"/>
        <v>5400</v>
      </c>
      <c r="F28" s="9">
        <f t="shared" si="3"/>
        <v>108000</v>
      </c>
      <c r="G28" s="23">
        <f>D28-C28</f>
        <v>-36720</v>
      </c>
      <c r="H28" s="22"/>
      <c r="K28" s="23">
        <f>$J$25*F28</f>
        <v>39320.1362388083</v>
      </c>
      <c r="L28" s="23">
        <f>L27*(1+$D$21)+K28*(1+$D$22)+(D28-C28)*(1+$D$22)</f>
        <v>-13157.880368087128</v>
      </c>
      <c r="M28" s="5" t="s">
        <v>24</v>
      </c>
      <c r="O28" s="18"/>
      <c r="P28" s="18"/>
      <c r="Q28" s="18"/>
      <c r="R28" s="18"/>
      <c r="S28" s="18"/>
      <c r="T28" s="18"/>
      <c r="U28" s="18"/>
    </row>
    <row r="29" spans="1:21" x14ac:dyDescent="0.2">
      <c r="A29" s="14"/>
      <c r="B29" s="6" t="s">
        <v>11</v>
      </c>
      <c r="C29" s="9">
        <f t="shared" si="1"/>
        <v>45000</v>
      </c>
      <c r="D29" s="9">
        <f t="shared" si="2"/>
        <v>14400</v>
      </c>
      <c r="E29" s="9">
        <f t="shared" si="2"/>
        <v>4500</v>
      </c>
      <c r="F29" s="9">
        <f t="shared" si="3"/>
        <v>90000</v>
      </c>
      <c r="G29" s="23">
        <f t="shared" si="4"/>
        <v>-30600</v>
      </c>
      <c r="H29" s="22"/>
      <c r="K29" s="23">
        <f>$J$25*F29</f>
        <v>32766.780199006913</v>
      </c>
      <c r="L29" s="23">
        <f>L28*(1+$D$21)+K29*(1+$D$22)+(D29-C29)*(1+$D$22)</f>
        <v>-11806.128262209615</v>
      </c>
      <c r="M29" s="5" t="s">
        <v>24</v>
      </c>
      <c r="O29" s="18"/>
      <c r="P29" s="18"/>
      <c r="Q29" s="18"/>
      <c r="R29" s="18"/>
      <c r="S29" s="18"/>
      <c r="T29" s="18"/>
      <c r="U29" s="18"/>
    </row>
    <row r="30" spans="1:21" x14ac:dyDescent="0.2">
      <c r="A30" s="14"/>
      <c r="B30" s="6" t="s">
        <v>12</v>
      </c>
      <c r="C30" s="9">
        <f t="shared" si="1"/>
        <v>36000</v>
      </c>
      <c r="D30" s="9">
        <f t="shared" si="2"/>
        <v>15480</v>
      </c>
      <c r="E30" s="9">
        <f t="shared" si="2"/>
        <v>3600</v>
      </c>
      <c r="F30" s="9">
        <f t="shared" si="3"/>
        <v>72000</v>
      </c>
      <c r="G30" s="23">
        <f t="shared" si="4"/>
        <v>-20520</v>
      </c>
      <c r="H30" s="22"/>
      <c r="K30" s="23">
        <f t="shared" si="5"/>
        <v>26213.42415920553</v>
      </c>
      <c r="L30" s="23">
        <f t="shared" ref="L30:L31" si="6">L29*(1+$D$21)+K30*(1+$D$22)+(D30-C30)*(1+$D$22)</f>
        <v>-6717.4646953300471</v>
      </c>
      <c r="M30" s="5" t="s">
        <v>24</v>
      </c>
      <c r="O30" s="18"/>
      <c r="P30" s="18"/>
      <c r="Q30" s="18"/>
      <c r="R30" s="18"/>
      <c r="S30" s="18"/>
      <c r="T30" s="18"/>
      <c r="U30" s="18"/>
    </row>
    <row r="31" spans="1:21" x14ac:dyDescent="0.2">
      <c r="A31" s="14"/>
      <c r="B31" s="6" t="s">
        <v>13</v>
      </c>
      <c r="C31" s="9">
        <f t="shared" si="1"/>
        <v>27000</v>
      </c>
      <c r="D31" s="9">
        <f t="shared" si="2"/>
        <v>11610</v>
      </c>
      <c r="E31" s="9">
        <f t="shared" si="2"/>
        <v>2700</v>
      </c>
      <c r="F31" s="9">
        <f t="shared" si="3"/>
        <v>54000</v>
      </c>
      <c r="G31" s="23">
        <f t="shared" si="4"/>
        <v>-15390</v>
      </c>
      <c r="H31" s="22"/>
      <c r="K31" s="23">
        <f t="shared" si="5"/>
        <v>19660.06811940415</v>
      </c>
      <c r="L31" s="23">
        <f t="shared" si="6"/>
        <v>-2756.7106438307856</v>
      </c>
      <c r="M31" s="5" t="s">
        <v>24</v>
      </c>
    </row>
    <row r="32" spans="1:21" x14ac:dyDescent="0.2">
      <c r="A32" s="14"/>
      <c r="B32" s="6" t="s">
        <v>14</v>
      </c>
      <c r="C32" s="9">
        <f t="shared" si="1"/>
        <v>18000</v>
      </c>
      <c r="D32" s="9">
        <f t="shared" si="2"/>
        <v>7740</v>
      </c>
      <c r="E32" s="9">
        <f t="shared" si="2"/>
        <v>1800</v>
      </c>
      <c r="F32" s="9">
        <f t="shared" si="3"/>
        <v>36000</v>
      </c>
      <c r="G32" s="23">
        <f t="shared" si="4"/>
        <v>-10260</v>
      </c>
      <c r="H32" s="22"/>
      <c r="K32" s="23">
        <f t="shared" si="5"/>
        <v>13106.712079602765</v>
      </c>
      <c r="L32" s="23">
        <f>L31*(1+$D$21)+K32*(1+$D$22)+(D32-C32)*(1+$D$22)</f>
        <v>0</v>
      </c>
      <c r="M32" s="5" t="s">
        <v>24</v>
      </c>
    </row>
    <row r="33" spans="1:13" x14ac:dyDescent="0.2">
      <c r="A33" s="14"/>
      <c r="B33" s="31"/>
      <c r="C33" s="32"/>
      <c r="D33" s="32"/>
      <c r="E33" s="32"/>
      <c r="F33" s="32"/>
      <c r="G33" s="15"/>
      <c r="H33" s="19"/>
      <c r="K33" s="15"/>
      <c r="L33" s="15"/>
      <c r="M33" s="16"/>
    </row>
    <row r="34" spans="1:13" x14ac:dyDescent="0.2">
      <c r="A34" s="14"/>
      <c r="B34" s="31" t="s">
        <v>56</v>
      </c>
      <c r="C34" s="32"/>
      <c r="D34" s="32"/>
      <c r="E34" s="32"/>
      <c r="F34" s="32"/>
      <c r="G34" s="15"/>
      <c r="H34" s="19"/>
      <c r="K34" s="15"/>
      <c r="L34" s="15"/>
      <c r="M34" s="16"/>
    </row>
    <row r="35" spans="1:13" x14ac:dyDescent="0.2">
      <c r="A35" s="14"/>
      <c r="B35" s="31" t="s">
        <v>63</v>
      </c>
      <c r="C35" s="32"/>
      <c r="D35" s="32"/>
      <c r="E35" s="32"/>
      <c r="F35" s="32"/>
      <c r="G35" s="15"/>
      <c r="H35" s="19"/>
      <c r="K35" s="15"/>
      <c r="L35" s="15"/>
      <c r="M35" s="16"/>
    </row>
    <row r="36" spans="1:13" x14ac:dyDescent="0.2">
      <c r="A36" s="14"/>
      <c r="B36" s="31"/>
      <c r="C36" s="32"/>
      <c r="D36" s="32"/>
      <c r="E36" s="32"/>
      <c r="F36" s="32"/>
      <c r="G36" s="15"/>
      <c r="H36" s="19"/>
      <c r="K36" s="15"/>
      <c r="L36" s="15"/>
      <c r="M36" s="16"/>
    </row>
    <row r="37" spans="1:13" ht="15" x14ac:dyDescent="0.25">
      <c r="A37" s="2" t="s">
        <v>58</v>
      </c>
      <c r="B37" s="31"/>
      <c r="C37" s="32"/>
      <c r="D37" s="32"/>
      <c r="E37" s="32"/>
      <c r="F37" s="32"/>
      <c r="G37" s="15"/>
      <c r="H37" s="19"/>
      <c r="K37" s="15"/>
      <c r="L37" s="15"/>
      <c r="M37" s="16"/>
    </row>
    <row r="38" spans="1:13" ht="15.75" x14ac:dyDescent="0.25">
      <c r="A38" s="14"/>
      <c r="B38" s="38" t="s">
        <v>57</v>
      </c>
      <c r="C38" s="32"/>
      <c r="D38" s="32"/>
      <c r="E38" s="32"/>
      <c r="F38" s="32"/>
      <c r="G38" s="15"/>
      <c r="H38" s="19"/>
      <c r="K38" s="15"/>
      <c r="L38" s="15"/>
      <c r="M38" s="16"/>
    </row>
    <row r="39" spans="1:13" ht="15.75" x14ac:dyDescent="0.25">
      <c r="A39" s="14"/>
      <c r="B39" s="39" t="s">
        <v>62</v>
      </c>
      <c r="C39" s="32"/>
      <c r="D39" s="32"/>
      <c r="E39" s="32"/>
      <c r="F39" s="32"/>
      <c r="G39" s="15"/>
      <c r="H39" s="19"/>
      <c r="K39" s="15"/>
      <c r="L39" s="15"/>
      <c r="M39" s="16"/>
    </row>
    <row r="40" spans="1:13" ht="15.75" x14ac:dyDescent="0.25">
      <c r="A40" s="14"/>
      <c r="B40" s="39" t="s">
        <v>66</v>
      </c>
      <c r="C40" s="32"/>
      <c r="D40" s="32"/>
      <c r="E40" s="32"/>
      <c r="F40" s="32"/>
      <c r="G40" s="15"/>
      <c r="H40" s="19"/>
      <c r="K40" s="15"/>
      <c r="L40" s="15"/>
      <c r="M40" s="16"/>
    </row>
    <row r="41" spans="1:13" ht="15.75" x14ac:dyDescent="0.25">
      <c r="A41" s="14"/>
      <c r="B41" s="39" t="s">
        <v>65</v>
      </c>
      <c r="C41" s="32"/>
      <c r="D41" s="32"/>
      <c r="E41" s="32"/>
      <c r="F41" s="32"/>
      <c r="G41" s="15"/>
      <c r="H41" s="19"/>
      <c r="K41" s="15"/>
      <c r="L41" s="15"/>
      <c r="M41" s="16"/>
    </row>
    <row r="42" spans="1:13" x14ac:dyDescent="0.2">
      <c r="A42" s="14"/>
      <c r="B42" s="31"/>
      <c r="C42" s="32"/>
      <c r="D42" s="32"/>
      <c r="E42" s="32"/>
      <c r="F42" s="32"/>
      <c r="G42" s="15"/>
      <c r="H42" s="19"/>
      <c r="K42" s="15"/>
      <c r="L42" s="15"/>
      <c r="M42" s="16"/>
    </row>
    <row r="43" spans="1:13" ht="63.75" x14ac:dyDescent="0.2">
      <c r="B43" s="6"/>
      <c r="C43" s="7" t="s">
        <v>17</v>
      </c>
      <c r="D43" s="7" t="s">
        <v>5</v>
      </c>
      <c r="E43" s="7" t="s">
        <v>6</v>
      </c>
      <c r="F43" s="7" t="s">
        <v>4</v>
      </c>
      <c r="G43" s="13"/>
      <c r="H43" s="35" t="s">
        <v>25</v>
      </c>
      <c r="I43" s="35" t="s">
        <v>20</v>
      </c>
      <c r="J43" s="35" t="s">
        <v>26</v>
      </c>
      <c r="K43" s="35" t="s">
        <v>27</v>
      </c>
      <c r="L43" s="35" t="s">
        <v>28</v>
      </c>
    </row>
    <row r="44" spans="1:13" x14ac:dyDescent="0.2">
      <c r="B44" s="6" t="s">
        <v>7</v>
      </c>
      <c r="C44" s="9">
        <f t="shared" ref="C44:C51" si="7">C25</f>
        <v>81000</v>
      </c>
      <c r="D44" s="9">
        <f t="shared" ref="D44:D51" si="8">D6</f>
        <v>17010</v>
      </c>
      <c r="E44" s="9">
        <v>72900</v>
      </c>
      <c r="F44" s="9">
        <v>162000</v>
      </c>
      <c r="G44" s="15"/>
      <c r="H44" s="23">
        <f>NPV(D21,E44:E51)</f>
        <v>92401.410360183043</v>
      </c>
      <c r="I44" s="23">
        <f>NPV(D21,F44:F51)</f>
        <v>633976.68495541706</v>
      </c>
      <c r="J44" s="12">
        <f>-H44/I44</f>
        <v>-0.14574890930993931</v>
      </c>
      <c r="K44" s="23">
        <f>$J$44*F44</f>
        <v>-23611.323308210169</v>
      </c>
      <c r="L44" s="23">
        <f>0*(1+$D$21)+K44*(1+$D$22)+E44*(1+D22)</f>
        <v>50952.16953013774</v>
      </c>
      <c r="M44" s="5" t="s">
        <v>29</v>
      </c>
    </row>
    <row r="45" spans="1:13" x14ac:dyDescent="0.2">
      <c r="B45" s="6" t="s">
        <v>8</v>
      </c>
      <c r="C45" s="9">
        <f t="shared" si="7"/>
        <v>72000</v>
      </c>
      <c r="D45" s="9">
        <f t="shared" si="8"/>
        <v>15120</v>
      </c>
      <c r="E45" s="9">
        <v>7200</v>
      </c>
      <c r="F45" s="9">
        <v>144000</v>
      </c>
      <c r="G45" s="15"/>
      <c r="H45" s="22"/>
      <c r="K45" s="23">
        <f>$J$44*F45</f>
        <v>-20987.842940631261</v>
      </c>
      <c r="L45" s="23">
        <f>L44*(1+$D$21)+F45*$J$44*(1+$D$22)+(E45)*(1+$D$22)</f>
        <v>40138.258333544465</v>
      </c>
      <c r="M45" s="5" t="s">
        <v>29</v>
      </c>
    </row>
    <row r="46" spans="1:13" x14ac:dyDescent="0.2">
      <c r="B46" s="6" t="s">
        <v>9</v>
      </c>
      <c r="C46" s="9">
        <f t="shared" si="7"/>
        <v>63000</v>
      </c>
      <c r="D46" s="9">
        <f t="shared" si="8"/>
        <v>13230</v>
      </c>
      <c r="E46" s="9">
        <v>6300</v>
      </c>
      <c r="F46" s="9">
        <v>126000</v>
      </c>
      <c r="G46" s="15"/>
      <c r="H46" s="22"/>
      <c r="K46" s="23">
        <f>$J$44*F46</f>
        <v>-18364.362573052353</v>
      </c>
      <c r="L46" s="23">
        <f t="shared" ref="L46:L51" si="9">L45*(1+$D$21)+F46*$J$44*(1+$D$22)+E46*(1+$D$22)</f>
        <v>30376.055961165843</v>
      </c>
      <c r="M46" s="5" t="s">
        <v>29</v>
      </c>
    </row>
    <row r="47" spans="1:13" x14ac:dyDescent="0.2">
      <c r="B47" s="6" t="s">
        <v>10</v>
      </c>
      <c r="C47" s="9">
        <f t="shared" si="7"/>
        <v>54000</v>
      </c>
      <c r="D47" s="9">
        <f t="shared" si="8"/>
        <v>17280</v>
      </c>
      <c r="E47" s="9">
        <v>5400</v>
      </c>
      <c r="F47" s="9">
        <v>108000</v>
      </c>
      <c r="G47" s="15"/>
      <c r="H47" s="22"/>
      <c r="K47" s="23">
        <f t="shared" ref="K47:K51" si="10">$J$44*F47</f>
        <v>-15740.882205473445</v>
      </c>
      <c r="L47" s="23">
        <f t="shared" si="9"/>
        <v>21736.552758636361</v>
      </c>
      <c r="M47" s="5" t="s">
        <v>29</v>
      </c>
    </row>
    <row r="48" spans="1:13" x14ac:dyDescent="0.2">
      <c r="B48" s="6" t="s">
        <v>11</v>
      </c>
      <c r="C48" s="9">
        <f t="shared" si="7"/>
        <v>45000</v>
      </c>
      <c r="D48" s="9">
        <f t="shared" si="8"/>
        <v>14400</v>
      </c>
      <c r="E48" s="9">
        <v>4500</v>
      </c>
      <c r="F48" s="9">
        <v>90000</v>
      </c>
      <c r="G48" s="15"/>
      <c r="H48" s="22"/>
      <c r="K48" s="23">
        <f>$J$44*F48</f>
        <v>-13117.401837894538</v>
      </c>
      <c r="L48" s="23">
        <f t="shared" si="9"/>
        <v>14295.530919920833</v>
      </c>
      <c r="M48" s="5" t="s">
        <v>29</v>
      </c>
    </row>
    <row r="49" spans="1:14" x14ac:dyDescent="0.2">
      <c r="B49" s="6" t="s">
        <v>12</v>
      </c>
      <c r="C49" s="9">
        <f t="shared" si="7"/>
        <v>36000</v>
      </c>
      <c r="D49" s="9">
        <f t="shared" si="8"/>
        <v>15480</v>
      </c>
      <c r="E49" s="9">
        <v>3600</v>
      </c>
      <c r="F49" s="9">
        <v>72000</v>
      </c>
      <c r="G49" s="15"/>
      <c r="H49" s="22"/>
      <c r="K49" s="23">
        <f t="shared" si="10"/>
        <v>-10493.92147031563</v>
      </c>
      <c r="L49" s="23">
        <f t="shared" si="9"/>
        <v>8133.8879370767063</v>
      </c>
      <c r="M49" s="5" t="s">
        <v>29</v>
      </c>
    </row>
    <row r="50" spans="1:14" x14ac:dyDescent="0.2">
      <c r="B50" s="6" t="s">
        <v>13</v>
      </c>
      <c r="C50" s="9">
        <f t="shared" si="7"/>
        <v>27000</v>
      </c>
      <c r="D50" s="9">
        <f t="shared" si="8"/>
        <v>11610</v>
      </c>
      <c r="E50" s="9">
        <v>2700</v>
      </c>
      <c r="F50" s="9">
        <v>54000</v>
      </c>
      <c r="G50" s="15"/>
      <c r="H50" s="22"/>
      <c r="K50" s="23">
        <f t="shared" si="10"/>
        <v>-7870.4411027367223</v>
      </c>
      <c r="L50" s="23">
        <f t="shared" si="9"/>
        <v>3337.9818828752959</v>
      </c>
      <c r="M50" s="5" t="s">
        <v>29</v>
      </c>
    </row>
    <row r="51" spans="1:14" x14ac:dyDescent="0.2">
      <c r="B51" s="6" t="s">
        <v>14</v>
      </c>
      <c r="C51" s="9">
        <f t="shared" si="7"/>
        <v>18000</v>
      </c>
      <c r="D51" s="9">
        <f t="shared" si="8"/>
        <v>7740</v>
      </c>
      <c r="E51" s="9">
        <v>1800</v>
      </c>
      <c r="F51" s="9">
        <v>36000</v>
      </c>
      <c r="G51" s="15"/>
      <c r="H51" s="22"/>
      <c r="K51" s="23">
        <f t="shared" si="10"/>
        <v>-5246.9607351578152</v>
      </c>
      <c r="L51" s="23">
        <f t="shared" si="9"/>
        <v>-1.2732925824820995E-11</v>
      </c>
      <c r="M51" s="5" t="s">
        <v>29</v>
      </c>
      <c r="N51" s="20"/>
    </row>
    <row r="52" spans="1:14" s="34" customFormat="1" x14ac:dyDescent="0.2"/>
    <row r="53" spans="1:14" s="34" customFormat="1" ht="15" x14ac:dyDescent="0.25">
      <c r="A53" s="2" t="s">
        <v>59</v>
      </c>
    </row>
    <row r="54" spans="1:14" s="34" customFormat="1" ht="15.75" x14ac:dyDescent="0.25">
      <c r="B54" s="38" t="s">
        <v>57</v>
      </c>
    </row>
    <row r="55" spans="1:14" s="34" customFormat="1" ht="15.75" x14ac:dyDescent="0.25">
      <c r="B55" s="39" t="s">
        <v>67</v>
      </c>
    </row>
    <row r="56" spans="1:14" s="34" customFormat="1" ht="15.75" x14ac:dyDescent="0.25">
      <c r="B56" s="39" t="s">
        <v>60</v>
      </c>
    </row>
    <row r="57" spans="1:14" s="34" customFormat="1" x14ac:dyDescent="0.2"/>
    <row r="58" spans="1:14" ht="63.75" x14ac:dyDescent="0.2">
      <c r="B58" s="6"/>
      <c r="C58" s="7" t="s">
        <v>17</v>
      </c>
      <c r="D58" s="7" t="s">
        <v>5</v>
      </c>
      <c r="E58" s="7" t="s">
        <v>6</v>
      </c>
      <c r="F58" s="7" t="s">
        <v>4</v>
      </c>
      <c r="G58" s="40" t="s">
        <v>30</v>
      </c>
      <c r="H58" s="40" t="s">
        <v>31</v>
      </c>
      <c r="I58" s="40" t="s">
        <v>32</v>
      </c>
      <c r="J58" s="40" t="s">
        <v>33</v>
      </c>
      <c r="K58" s="40" t="s">
        <v>34</v>
      </c>
      <c r="L58" s="40" t="s">
        <v>35</v>
      </c>
      <c r="M58" s="34"/>
      <c r="N58" s="16"/>
    </row>
    <row r="59" spans="1:14" x14ac:dyDescent="0.2">
      <c r="B59" s="6" t="s">
        <v>7</v>
      </c>
      <c r="C59" s="9">
        <f t="shared" ref="C59:F66" si="11">C25</f>
        <v>81000</v>
      </c>
      <c r="D59" s="9">
        <f t="shared" si="11"/>
        <v>17010</v>
      </c>
      <c r="E59" s="9">
        <f t="shared" si="11"/>
        <v>72900</v>
      </c>
      <c r="F59" s="9">
        <f t="shared" si="11"/>
        <v>162000</v>
      </c>
      <c r="G59" s="37">
        <f>D59+E59-C59</f>
        <v>8910</v>
      </c>
      <c r="H59" s="37">
        <f t="shared" ref="H59:H66" si="12">L25+L44</f>
        <v>45773.29328543986</v>
      </c>
      <c r="I59" s="37">
        <f>H59-0</f>
        <v>45773.29328543986</v>
      </c>
      <c r="J59" s="37">
        <f t="shared" ref="J59:J66" si="13">I59-G59</f>
        <v>36863.29328543986</v>
      </c>
      <c r="K59" s="37">
        <f>-((G59+K25+K44)*$D$22+0*$D$21)</f>
        <v>-1494.412235437577</v>
      </c>
      <c r="L59" s="37">
        <f t="shared" ref="L59:L66" si="14">J59+K59</f>
        <v>35368.881050002281</v>
      </c>
      <c r="M59" s="34" t="s">
        <v>36</v>
      </c>
      <c r="N59" s="21"/>
    </row>
    <row r="60" spans="1:14" x14ac:dyDescent="0.2">
      <c r="B60" s="6" t="s">
        <v>8</v>
      </c>
      <c r="C60" s="9">
        <f t="shared" si="11"/>
        <v>72000</v>
      </c>
      <c r="D60" s="9">
        <f t="shared" si="11"/>
        <v>15120</v>
      </c>
      <c r="E60" s="9">
        <f t="shared" si="11"/>
        <v>7200</v>
      </c>
      <c r="F60" s="9">
        <f t="shared" si="11"/>
        <v>144000</v>
      </c>
      <c r="G60" s="37">
        <f>D60+E60-C60</f>
        <v>-49680</v>
      </c>
      <c r="H60" s="37">
        <f t="shared" si="12"/>
        <v>30006.362391486909</v>
      </c>
      <c r="I60" s="37">
        <f>H60-H59</f>
        <v>-15766.930893952951</v>
      </c>
      <c r="J60" s="37">
        <f>I60-G60</f>
        <v>33913.069106047049</v>
      </c>
      <c r="K60" s="37">
        <f t="shared" ref="K60:K66" si="15">-((G60+K26+K45)*$D$22+H59*$D$21)</f>
        <v>-2474.0637282672592</v>
      </c>
      <c r="L60" s="37">
        <f t="shared" si="14"/>
        <v>31439.005377779791</v>
      </c>
      <c r="M60" s="34" t="s">
        <v>36</v>
      </c>
      <c r="N60" s="21"/>
    </row>
    <row r="61" spans="1:14" x14ac:dyDescent="0.2">
      <c r="B61" s="6" t="s">
        <v>9</v>
      </c>
      <c r="C61" s="9">
        <f t="shared" si="11"/>
        <v>63000</v>
      </c>
      <c r="D61" s="9">
        <f t="shared" si="11"/>
        <v>13230</v>
      </c>
      <c r="E61" s="9">
        <f t="shared" si="11"/>
        <v>6300</v>
      </c>
      <c r="F61" s="9">
        <f t="shared" si="11"/>
        <v>126000</v>
      </c>
      <c r="G61" s="37">
        <f>D61+E61-C61</f>
        <v>-43470</v>
      </c>
      <c r="H61" s="37">
        <f t="shared" si="12"/>
        <v>15532.242186032159</v>
      </c>
      <c r="I61" s="37">
        <f>H61-H60</f>
        <v>-14474.12020545475</v>
      </c>
      <c r="J61" s="37">
        <f>I61-G61</f>
        <v>28995.87979454525</v>
      </c>
      <c r="K61" s="37">
        <f t="shared" si="15"/>
        <v>-1486.7500889879261</v>
      </c>
      <c r="L61" s="37">
        <f t="shared" si="14"/>
        <v>27509.129705557323</v>
      </c>
      <c r="M61" s="34" t="s">
        <v>36</v>
      </c>
      <c r="N61" s="21"/>
    </row>
    <row r="62" spans="1:14" x14ac:dyDescent="0.2">
      <c r="B62" s="6" t="s">
        <v>10</v>
      </c>
      <c r="C62" s="9">
        <f t="shared" si="11"/>
        <v>54000</v>
      </c>
      <c r="D62" s="9">
        <f t="shared" si="11"/>
        <v>17280</v>
      </c>
      <c r="E62" s="9">
        <f t="shared" si="11"/>
        <v>5400</v>
      </c>
      <c r="F62" s="9">
        <f t="shared" si="11"/>
        <v>108000</v>
      </c>
      <c r="G62" s="37">
        <f>D62+E62-C62</f>
        <v>-31320</v>
      </c>
      <c r="H62" s="37">
        <f t="shared" si="12"/>
        <v>8578.6723905492327</v>
      </c>
      <c r="I62" s="37">
        <f>H62-H61</f>
        <v>-6953.5697954829266</v>
      </c>
      <c r="J62" s="37">
        <f t="shared" si="13"/>
        <v>24366.430204517073</v>
      </c>
      <c r="K62" s="37">
        <f t="shared" si="15"/>
        <v>-787.17617118222222</v>
      </c>
      <c r="L62" s="37">
        <f t="shared" si="14"/>
        <v>23579.254033334852</v>
      </c>
      <c r="M62" s="34" t="s">
        <v>36</v>
      </c>
      <c r="N62" s="21"/>
    </row>
    <row r="63" spans="1:14" x14ac:dyDescent="0.2">
      <c r="B63" s="6" t="s">
        <v>11</v>
      </c>
      <c r="C63" s="9">
        <f t="shared" si="11"/>
        <v>45000</v>
      </c>
      <c r="D63" s="9">
        <f t="shared" si="11"/>
        <v>14400</v>
      </c>
      <c r="E63" s="9">
        <f t="shared" si="11"/>
        <v>4500</v>
      </c>
      <c r="F63" s="9">
        <f t="shared" si="11"/>
        <v>90000</v>
      </c>
      <c r="G63" s="37">
        <f t="shared" ref="G63:G66" si="16">D63+E63-C63</f>
        <v>-26100</v>
      </c>
      <c r="H63" s="37">
        <f t="shared" si="12"/>
        <v>2489.4026577112181</v>
      </c>
      <c r="I63" s="37">
        <f t="shared" ref="I63:I66" si="17">H63-H62</f>
        <v>-6089.2697328380145</v>
      </c>
      <c r="J63" s="37">
        <f t="shared" si="13"/>
        <v>20010.730267161984</v>
      </c>
      <c r="K63" s="37">
        <f t="shared" si="15"/>
        <v>-361.35190604961588</v>
      </c>
      <c r="L63" s="37">
        <f t="shared" si="14"/>
        <v>19649.378361112369</v>
      </c>
      <c r="M63" s="34" t="s">
        <v>36</v>
      </c>
      <c r="N63" s="21"/>
    </row>
    <row r="64" spans="1:14" x14ac:dyDescent="0.2">
      <c r="B64" s="6" t="s">
        <v>12</v>
      </c>
      <c r="C64" s="9">
        <f t="shared" si="11"/>
        <v>36000</v>
      </c>
      <c r="D64" s="9">
        <f t="shared" si="11"/>
        <v>15480</v>
      </c>
      <c r="E64" s="9">
        <f t="shared" si="11"/>
        <v>3600</v>
      </c>
      <c r="F64" s="9">
        <f t="shared" si="11"/>
        <v>72000</v>
      </c>
      <c r="G64" s="37">
        <f t="shared" si="16"/>
        <v>-16920</v>
      </c>
      <c r="H64" s="37">
        <f t="shared" si="12"/>
        <v>1416.4232417466592</v>
      </c>
      <c r="I64" s="37">
        <f>H64-H63</f>
        <v>-1072.9794159645589</v>
      </c>
      <c r="J64" s="37">
        <f t="shared" si="13"/>
        <v>15847.020584035441</v>
      </c>
      <c r="K64" s="37">
        <f t="shared" si="15"/>
        <v>-127.51789514554133</v>
      </c>
      <c r="L64" s="37">
        <f t="shared" si="14"/>
        <v>15719.502688889899</v>
      </c>
      <c r="M64" s="34" t="s">
        <v>36</v>
      </c>
      <c r="N64" s="21"/>
    </row>
    <row r="65" spans="1:14" x14ac:dyDescent="0.2">
      <c r="B65" s="6" t="s">
        <v>13</v>
      </c>
      <c r="C65" s="9">
        <f t="shared" si="11"/>
        <v>27000</v>
      </c>
      <c r="D65" s="9">
        <f t="shared" si="11"/>
        <v>11610</v>
      </c>
      <c r="E65" s="9">
        <f t="shared" si="11"/>
        <v>2700</v>
      </c>
      <c r="F65" s="9">
        <f t="shared" si="11"/>
        <v>54000</v>
      </c>
      <c r="G65" s="37">
        <f t="shared" si="16"/>
        <v>-12690</v>
      </c>
      <c r="H65" s="37">
        <f t="shared" si="12"/>
        <v>581.27123904451037</v>
      </c>
      <c r="I65" s="37">
        <f t="shared" si="17"/>
        <v>-835.15200270214882</v>
      </c>
      <c r="J65" s="37">
        <f t="shared" si="13"/>
        <v>11854.847997297851</v>
      </c>
      <c r="K65" s="37">
        <f t="shared" si="15"/>
        <v>-65.220980630425174</v>
      </c>
      <c r="L65" s="37">
        <f t="shared" si="14"/>
        <v>11789.627016667426</v>
      </c>
      <c r="M65" s="34" t="s">
        <v>36</v>
      </c>
      <c r="N65" s="21"/>
    </row>
    <row r="66" spans="1:14" x14ac:dyDescent="0.2">
      <c r="B66" s="6" t="s">
        <v>14</v>
      </c>
      <c r="C66" s="9">
        <f t="shared" si="11"/>
        <v>18000</v>
      </c>
      <c r="D66" s="9">
        <f t="shared" si="11"/>
        <v>7740</v>
      </c>
      <c r="E66" s="9">
        <f t="shared" si="11"/>
        <v>1800</v>
      </c>
      <c r="F66" s="9">
        <f t="shared" si="11"/>
        <v>36000</v>
      </c>
      <c r="G66" s="37">
        <f t="shared" si="16"/>
        <v>-8460</v>
      </c>
      <c r="H66" s="37">
        <f t="shared" si="12"/>
        <v>-1.2732925824820995E-11</v>
      </c>
      <c r="I66" s="37">
        <f t="shared" si="17"/>
        <v>-581.2712390445231</v>
      </c>
      <c r="J66" s="37">
        <f t="shared" si="13"/>
        <v>7878.7287609554769</v>
      </c>
      <c r="K66" s="37">
        <f t="shared" si="15"/>
        <v>-18.977416510521504</v>
      </c>
      <c r="L66" s="37">
        <f t="shared" si="14"/>
        <v>7859.7513444449551</v>
      </c>
      <c r="M66" s="34" t="s">
        <v>36</v>
      </c>
      <c r="N66" s="21"/>
    </row>
    <row r="67" spans="1:14" x14ac:dyDescent="0.2">
      <c r="C67" s="22"/>
      <c r="D67" s="22"/>
      <c r="G67" s="30"/>
      <c r="H67" s="30"/>
      <c r="I67" s="30"/>
      <c r="J67" s="30"/>
      <c r="K67" s="30"/>
      <c r="L67" s="30"/>
    </row>
    <row r="68" spans="1:14" ht="15" x14ac:dyDescent="0.25">
      <c r="A68" s="2" t="s">
        <v>61</v>
      </c>
      <c r="G68" s="34"/>
      <c r="H68" s="34"/>
      <c r="I68" s="34"/>
      <c r="J68" s="34"/>
      <c r="K68" s="37"/>
      <c r="L68" s="34"/>
    </row>
    <row r="69" spans="1:14" ht="15.75" x14ac:dyDescent="0.25">
      <c r="A69" s="2"/>
      <c r="B69" s="38" t="s">
        <v>57</v>
      </c>
      <c r="G69" s="34"/>
      <c r="H69" s="34"/>
      <c r="I69" s="34"/>
      <c r="J69" s="34"/>
      <c r="K69" s="37"/>
      <c r="L69" s="34"/>
    </row>
    <row r="70" spans="1:14" ht="15.75" x14ac:dyDescent="0.25">
      <c r="A70" s="2"/>
      <c r="B70" s="39" t="s">
        <v>68</v>
      </c>
      <c r="G70" s="34"/>
      <c r="H70" s="34"/>
      <c r="I70" s="34"/>
      <c r="J70" s="34"/>
      <c r="K70" s="37"/>
      <c r="L70" s="34"/>
    </row>
    <row r="71" spans="1:14" x14ac:dyDescent="0.2">
      <c r="A71" s="16"/>
      <c r="K71" s="23"/>
    </row>
    <row r="72" spans="1:14" x14ac:dyDescent="0.2">
      <c r="D72" s="64" t="s">
        <v>37</v>
      </c>
      <c r="E72" s="64"/>
      <c r="F72" s="64"/>
      <c r="G72" s="64"/>
    </row>
    <row r="73" spans="1:14" x14ac:dyDescent="0.2">
      <c r="D73" s="64" t="s">
        <v>38</v>
      </c>
      <c r="E73" s="64"/>
      <c r="F73" s="64" t="s">
        <v>39</v>
      </c>
      <c r="G73" s="64"/>
    </row>
    <row r="74" spans="1:14" x14ac:dyDescent="0.2">
      <c r="D74" s="24" t="s">
        <v>40</v>
      </c>
      <c r="E74" s="24" t="s">
        <v>41</v>
      </c>
      <c r="F74" s="24" t="s">
        <v>40</v>
      </c>
      <c r="G74" s="24" t="s">
        <v>41</v>
      </c>
    </row>
    <row r="75" spans="1:14" x14ac:dyDescent="0.2">
      <c r="B75" s="25" t="s">
        <v>42</v>
      </c>
      <c r="C75" s="25"/>
      <c r="D75" s="6"/>
      <c r="E75" s="6"/>
      <c r="F75" s="6"/>
      <c r="G75" s="6"/>
    </row>
    <row r="76" spans="1:14" x14ac:dyDescent="0.2">
      <c r="C76" s="26" t="s">
        <v>43</v>
      </c>
      <c r="D76" s="27">
        <f>G59</f>
        <v>8910</v>
      </c>
      <c r="E76" s="6"/>
      <c r="F76" s="6"/>
      <c r="G76" s="6"/>
      <c r="H76" s="5" t="s">
        <v>44</v>
      </c>
    </row>
    <row r="77" spans="1:14" x14ac:dyDescent="0.2">
      <c r="C77" s="26" t="s">
        <v>45</v>
      </c>
      <c r="D77" s="6"/>
      <c r="E77" s="6"/>
      <c r="F77" s="9">
        <f>C59</f>
        <v>81000</v>
      </c>
      <c r="G77" s="6"/>
      <c r="H77" s="5" t="s">
        <v>46</v>
      </c>
    </row>
    <row r="78" spans="1:14" x14ac:dyDescent="0.2">
      <c r="C78" s="26" t="s">
        <v>47</v>
      </c>
      <c r="D78" s="6"/>
      <c r="E78" s="6"/>
      <c r="F78" s="6"/>
      <c r="G78" s="9">
        <f>D59</f>
        <v>17010</v>
      </c>
      <c r="H78" s="5" t="s">
        <v>48</v>
      </c>
    </row>
    <row r="79" spans="1:14" x14ac:dyDescent="0.2">
      <c r="C79" s="26" t="s">
        <v>49</v>
      </c>
      <c r="D79" s="6"/>
      <c r="E79" s="6"/>
      <c r="F79" s="6"/>
      <c r="G79" s="9">
        <f>E59</f>
        <v>72900</v>
      </c>
      <c r="H79" s="5" t="s">
        <v>50</v>
      </c>
    </row>
    <row r="80" spans="1:14" x14ac:dyDescent="0.2">
      <c r="B80" s="25"/>
      <c r="C80" s="25"/>
      <c r="D80" s="6"/>
      <c r="E80" s="6"/>
      <c r="F80" s="6"/>
      <c r="G80" s="6"/>
    </row>
    <row r="81" spans="2:8" x14ac:dyDescent="0.2">
      <c r="B81" s="28" t="s">
        <v>51</v>
      </c>
      <c r="C81" s="25"/>
      <c r="D81" s="6"/>
      <c r="E81" s="6"/>
      <c r="F81" s="6"/>
      <c r="G81" s="6"/>
      <c r="H81" s="16"/>
    </row>
    <row r="82" spans="2:8" x14ac:dyDescent="0.2">
      <c r="C82" s="26" t="s">
        <v>52</v>
      </c>
      <c r="D82" s="27">
        <f>-L25</f>
        <v>5178.8762446978799</v>
      </c>
      <c r="E82" s="6"/>
      <c r="F82" s="6"/>
      <c r="G82" s="6"/>
      <c r="H82" s="5" t="s">
        <v>53</v>
      </c>
    </row>
    <row r="83" spans="2:8" x14ac:dyDescent="0.2">
      <c r="C83" s="26" t="s">
        <v>47</v>
      </c>
      <c r="D83" s="6"/>
      <c r="E83" s="6"/>
      <c r="F83" s="6"/>
      <c r="G83" s="27">
        <f>-L25</f>
        <v>5178.8762446978799</v>
      </c>
      <c r="H83" s="5" t="s">
        <v>53</v>
      </c>
    </row>
    <row r="84" spans="2:8" x14ac:dyDescent="0.2">
      <c r="C84" s="26" t="s">
        <v>49</v>
      </c>
      <c r="D84" s="6"/>
      <c r="E84" s="6"/>
      <c r="F84" s="27">
        <f>L44</f>
        <v>50952.16953013774</v>
      </c>
      <c r="G84" s="6"/>
      <c r="H84" s="5" t="s">
        <v>54</v>
      </c>
    </row>
    <row r="85" spans="2:8" x14ac:dyDescent="0.2">
      <c r="C85" s="26" t="s">
        <v>55</v>
      </c>
      <c r="D85" s="6"/>
      <c r="E85" s="29">
        <f>L44</f>
        <v>50952.16953013774</v>
      </c>
      <c r="F85" s="6"/>
      <c r="G85" s="6"/>
      <c r="H85" s="5" t="s">
        <v>54</v>
      </c>
    </row>
  </sheetData>
  <mergeCells count="3">
    <mergeCell ref="D72:G72"/>
    <mergeCell ref="D73:E73"/>
    <mergeCell ref="F73:G73"/>
  </mergeCells>
  <pageMargins left="0.7" right="0.7" top="0.75" bottom="0.75" header="0.3" footer="0.3"/>
  <pageSetup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5438F-1E4B-4024-85E8-9692AE0F7569}">
  <dimension ref="A1:O66"/>
  <sheetViews>
    <sheetView tabSelected="1" zoomScale="70" zoomScaleNormal="70" workbookViewId="0">
      <selection activeCell="C9" sqref="C9"/>
    </sheetView>
  </sheetViews>
  <sheetFormatPr defaultColWidth="8.7109375" defaultRowHeight="12.75" x14ac:dyDescent="0.2"/>
  <cols>
    <col min="1" max="1" width="8.7109375" style="41"/>
    <col min="2" max="2" width="19.42578125" style="41" bestFit="1" customWidth="1"/>
    <col min="3" max="3" width="20.7109375" style="41" customWidth="1"/>
    <col min="4" max="4" width="12.42578125" style="41" bestFit="1" customWidth="1"/>
    <col min="5" max="5" width="12.5703125" style="41" customWidth="1"/>
    <col min="6" max="6" width="12.42578125" style="41" bestFit="1" customWidth="1"/>
    <col min="7" max="7" width="17.28515625" style="41" bestFit="1" customWidth="1"/>
    <col min="8" max="8" width="12.5703125" style="41" bestFit="1" customWidth="1"/>
    <col min="9" max="9" width="10.42578125" style="41" bestFit="1" customWidth="1"/>
    <col min="10" max="11" width="12.5703125" style="41" bestFit="1" customWidth="1"/>
    <col min="12" max="16384" width="8.7109375" style="41"/>
  </cols>
  <sheetData>
    <row r="1" spans="1:15" x14ac:dyDescent="0.2">
      <c r="A1" s="45" t="s">
        <v>117</v>
      </c>
      <c r="D1" s="62" t="s">
        <v>114</v>
      </c>
      <c r="E1" s="62" t="s">
        <v>113</v>
      </c>
      <c r="F1" s="41" t="s">
        <v>112</v>
      </c>
      <c r="H1" s="62" t="s">
        <v>109</v>
      </c>
    </row>
    <row r="2" spans="1:15" x14ac:dyDescent="0.2">
      <c r="A2" s="41" t="s">
        <v>1</v>
      </c>
      <c r="B2" s="41" t="s">
        <v>111</v>
      </c>
      <c r="C2" s="63">
        <v>5.5E-2</v>
      </c>
      <c r="D2" s="62" t="s">
        <v>101</v>
      </c>
      <c r="E2" s="62" t="s">
        <v>110</v>
      </c>
      <c r="F2" s="62" t="s">
        <v>110</v>
      </c>
      <c r="G2" s="62" t="s">
        <v>109</v>
      </c>
      <c r="H2" s="62" t="s">
        <v>108</v>
      </c>
      <c r="J2" s="62" t="s">
        <v>107</v>
      </c>
      <c r="K2" s="62" t="s">
        <v>107</v>
      </c>
    </row>
    <row r="3" spans="1:15" x14ac:dyDescent="0.2">
      <c r="B3" s="61" t="s">
        <v>106</v>
      </c>
      <c r="C3" s="61" t="s">
        <v>105</v>
      </c>
      <c r="D3" s="61" t="s">
        <v>104</v>
      </c>
      <c r="E3" s="61" t="s">
        <v>103</v>
      </c>
      <c r="F3" s="61" t="s">
        <v>103</v>
      </c>
      <c r="G3" s="61" t="s">
        <v>102</v>
      </c>
      <c r="H3" s="61" t="s">
        <v>101</v>
      </c>
      <c r="I3" s="61" t="s">
        <v>100</v>
      </c>
      <c r="J3" s="61" t="s">
        <v>99</v>
      </c>
      <c r="K3" s="61" t="s">
        <v>99</v>
      </c>
      <c r="L3" s="60" t="s">
        <v>98</v>
      </c>
      <c r="M3" s="59"/>
      <c r="N3" s="59"/>
      <c r="O3" s="59"/>
    </row>
    <row r="4" spans="1:15" ht="15" x14ac:dyDescent="0.25">
      <c r="B4" s="41">
        <v>1</v>
      </c>
      <c r="C4" s="55">
        <v>10000</v>
      </c>
      <c r="D4" s="57">
        <v>3806</v>
      </c>
      <c r="E4" s="57">
        <f>(SUM(H5:H$9)-G$11*SUM(G5:G$9))*(1+C$2)^B4</f>
        <v>2524.0681318155825</v>
      </c>
      <c r="F4" s="57">
        <f>(G$11*C4)*(1+C$2)-D4</f>
        <v>2524.0681318155839</v>
      </c>
      <c r="G4" s="57">
        <f>C4*(1+C$2)^(-B4+1)</f>
        <v>10000</v>
      </c>
      <c r="H4" s="57">
        <f>D4*(1+C$2)^-B4</f>
        <v>3607.5829383886257</v>
      </c>
      <c r="I4" s="57">
        <f>C4-E4-D4/(1+C$2)+C$2/(1+C$2)*(E4)</f>
        <v>3999.9354200800167</v>
      </c>
      <c r="J4" s="57">
        <f>I4/C4</f>
        <v>0.39999354200800169</v>
      </c>
      <c r="K4" s="57">
        <f>1-G$11</f>
        <v>0.39999354200800152</v>
      </c>
    </row>
    <row r="5" spans="1:15" ht="15" x14ac:dyDescent="0.25">
      <c r="B5" s="41">
        <f>B4+1</f>
        <v>2</v>
      </c>
      <c r="C5" s="55">
        <v>8499</v>
      </c>
      <c r="D5" s="57">
        <v>4738</v>
      </c>
      <c r="E5" s="58">
        <f>(SUM(H6:H$9)-G$11*SUM(G6:G$9))*(1+C$2)^B5</f>
        <v>3304.8167842955027</v>
      </c>
      <c r="F5" s="58">
        <f>(F4+G$11*C5)*(1+C$2)-D5</f>
        <v>3304.8167842955054</v>
      </c>
      <c r="G5" s="57">
        <f>C5*(1+C$2)^(-B5+1)</f>
        <v>8055.9241706161138</v>
      </c>
      <c r="H5" s="57">
        <f>D5*(1+C$2)^-B5</f>
        <v>4256.8675456526134</v>
      </c>
      <c r="I5" s="57">
        <f>C5-D5/(1+C$2)-E5+E4+C$2/(1+C$2)*E5</f>
        <v>3399.5451135260068</v>
      </c>
      <c r="J5" s="57">
        <f>I5/C5</f>
        <v>0.39999354200800175</v>
      </c>
      <c r="K5" s="57">
        <f>1-G$11</f>
        <v>0.39999354200800152</v>
      </c>
    </row>
    <row r="6" spans="1:15" ht="15" x14ac:dyDescent="0.25">
      <c r="B6" s="41">
        <f>B5+1</f>
        <v>3</v>
      </c>
      <c r="C6" s="55">
        <v>7476</v>
      </c>
      <c r="D6" s="57">
        <v>5407</v>
      </c>
      <c r="E6" s="57">
        <f>(SUM(H7:H$9)-G$11*SUM(G7:G$9))*(1+C$2)^B6</f>
        <v>2811.9406427770841</v>
      </c>
      <c r="F6" s="57">
        <f>(F5+G$11*C6)*(1+C$2)-D6</f>
        <v>2811.9406427770882</v>
      </c>
      <c r="G6" s="57">
        <f>C6*(1+C$2)^(-B6+1)</f>
        <v>6716.8302598773616</v>
      </c>
      <c r="H6" s="57">
        <f>D6*(1+C$2)^-B6</f>
        <v>4604.675082241929</v>
      </c>
      <c r="I6" s="57">
        <f>C6-D6/(1+C$2)-E6+E5+C$2/(1+C$2)*E6</f>
        <v>2990.3517200518208</v>
      </c>
      <c r="J6" s="57">
        <f>I6/C6</f>
        <v>0.39999354200800175</v>
      </c>
      <c r="K6" s="57">
        <f>1-G$11</f>
        <v>0.39999354200800152</v>
      </c>
    </row>
    <row r="7" spans="1:15" ht="15" x14ac:dyDescent="0.25">
      <c r="B7" s="41">
        <f>B6+1</f>
        <v>4</v>
      </c>
      <c r="C7" s="55">
        <v>6801</v>
      </c>
      <c r="D7" s="57">
        <v>5561</v>
      </c>
      <c r="E7" s="57">
        <f>(SUM(H8:H$9)-G$11*SUM(G8:G$9))*(1+C$2)^B7</f>
        <v>1710.6767145776009</v>
      </c>
      <c r="F7" s="57">
        <f>(F6+G$11*C7)*(1+C$2)-D7</f>
        <v>1710.6767145776066</v>
      </c>
      <c r="G7" s="57">
        <f>C7*(1+C$2)^(-B7+1)</f>
        <v>5791.8245301141778</v>
      </c>
      <c r="H7" s="57">
        <f>D7*(1+C$2)^-B7</f>
        <v>4488.9323095035434</v>
      </c>
      <c r="I7" s="57">
        <f>C7-D7/(1+C$2)-E7+E6+C$2/(1+C$2)*E7</f>
        <v>2720.3560791964196</v>
      </c>
      <c r="J7" s="57">
        <f>I7/C7</f>
        <v>0.39999354200800169</v>
      </c>
      <c r="K7" s="57">
        <f>1-G$11</f>
        <v>0.39999354200800152</v>
      </c>
    </row>
    <row r="8" spans="1:15" ht="15" x14ac:dyDescent="0.25">
      <c r="B8" s="41">
        <f>B7+1</f>
        <v>5</v>
      </c>
      <c r="C8" s="55">
        <v>6321</v>
      </c>
      <c r="D8" s="57">
        <v>5806</v>
      </c>
      <c r="E8" s="57">
        <f>(SUM(H9:H$9)-G$11*SUM(G9:G$9))*(1+C$2)^B8</f>
        <v>0</v>
      </c>
      <c r="F8" s="57">
        <f>(F7+G$11*C8)*(1+C$2)-D8</f>
        <v>0</v>
      </c>
      <c r="G8" s="57">
        <f>C8*(1+C$2)^(-B8+1)</f>
        <v>5102.4170344132162</v>
      </c>
      <c r="H8" s="57">
        <f>D8*(1+C$2)^-B8</f>
        <v>4442.3700584005519</v>
      </c>
      <c r="I8" s="57">
        <f>C8-D8/(1+C$2)-E8+E7+C$2/(1+C$2)*E8</f>
        <v>2528.3591790325772</v>
      </c>
      <c r="J8" s="57">
        <f>I8/C8</f>
        <v>0.39999354200800147</v>
      </c>
      <c r="K8" s="57">
        <f>1-G$11</f>
        <v>0.39999354200800152</v>
      </c>
    </row>
    <row r="9" spans="1:15" x14ac:dyDescent="0.2">
      <c r="C9" s="55"/>
      <c r="D9" s="55"/>
    </row>
    <row r="10" spans="1:15" ht="15" x14ac:dyDescent="0.25">
      <c r="C10" s="55"/>
      <c r="D10" s="55"/>
      <c r="E10" s="41" t="s">
        <v>96</v>
      </c>
      <c r="G10" s="57">
        <f>SUM(G4:G8)</f>
        <v>35666.995995020865</v>
      </c>
      <c r="H10" s="57">
        <f>SUM(H4:H8)</f>
        <v>21400.427934187264</v>
      </c>
    </row>
    <row r="11" spans="1:15" x14ac:dyDescent="0.2">
      <c r="C11" s="55"/>
      <c r="D11" s="55"/>
      <c r="E11" s="41" t="s">
        <v>95</v>
      </c>
      <c r="G11" s="42">
        <f>H10/G10</f>
        <v>0.60000645799199848</v>
      </c>
    </row>
    <row r="12" spans="1:15" x14ac:dyDescent="0.2">
      <c r="C12" s="55"/>
      <c r="D12" s="55"/>
      <c r="E12" s="45" t="s">
        <v>116</v>
      </c>
      <c r="F12" s="45"/>
      <c r="G12" s="56">
        <f>F5</f>
        <v>3304.8167842955054</v>
      </c>
    </row>
    <row r="13" spans="1:15" x14ac:dyDescent="0.2">
      <c r="C13" s="55"/>
      <c r="D13" s="55"/>
    </row>
    <row r="16" spans="1:15" x14ac:dyDescent="0.2">
      <c r="A16" s="41" t="s">
        <v>115</v>
      </c>
    </row>
    <row r="17" spans="1:15" x14ac:dyDescent="0.2">
      <c r="D17" s="62" t="s">
        <v>114</v>
      </c>
      <c r="E17" s="62" t="s">
        <v>113</v>
      </c>
      <c r="F17" s="41" t="s">
        <v>112</v>
      </c>
      <c r="H17" s="62" t="s">
        <v>109</v>
      </c>
    </row>
    <row r="18" spans="1:15" x14ac:dyDescent="0.2">
      <c r="B18" s="41" t="s">
        <v>111</v>
      </c>
      <c r="C18" s="63">
        <v>5.5E-2</v>
      </c>
      <c r="D18" s="62" t="s">
        <v>101</v>
      </c>
      <c r="E18" s="62" t="s">
        <v>110</v>
      </c>
      <c r="F18" s="62" t="s">
        <v>110</v>
      </c>
      <c r="G18" s="62" t="s">
        <v>109</v>
      </c>
      <c r="H18" s="62" t="s">
        <v>108</v>
      </c>
      <c r="J18" s="62" t="s">
        <v>107</v>
      </c>
      <c r="K18" s="62" t="s">
        <v>107</v>
      </c>
    </row>
    <row r="19" spans="1:15" x14ac:dyDescent="0.2">
      <c r="A19" s="59"/>
      <c r="B19" s="61" t="s">
        <v>106</v>
      </c>
      <c r="C19" s="61" t="s">
        <v>105</v>
      </c>
      <c r="D19" s="61" t="s">
        <v>104</v>
      </c>
      <c r="E19" s="61" t="s">
        <v>103</v>
      </c>
      <c r="F19" s="61" t="s">
        <v>103</v>
      </c>
      <c r="G19" s="61" t="s">
        <v>102</v>
      </c>
      <c r="H19" s="61" t="s">
        <v>101</v>
      </c>
      <c r="I19" s="61" t="s">
        <v>100</v>
      </c>
      <c r="J19" s="61" t="s">
        <v>99</v>
      </c>
      <c r="K19" s="61" t="s">
        <v>99</v>
      </c>
      <c r="L19" s="60" t="s">
        <v>98</v>
      </c>
      <c r="M19" s="59"/>
      <c r="N19" s="59"/>
      <c r="O19" s="59"/>
    </row>
    <row r="20" spans="1:15" ht="15" x14ac:dyDescent="0.25">
      <c r="B20" s="41">
        <v>1</v>
      </c>
      <c r="C20" s="55">
        <v>10000</v>
      </c>
      <c r="D20" s="55">
        <v>3806</v>
      </c>
      <c r="E20" s="57">
        <f>(SUM(H21:H$25)-G$27*SUM(G21:G$25))*(1+C$18)^B20</f>
        <v>2728.3718056844177</v>
      </c>
      <c r="F20" s="57">
        <f>(G$27*C20)*(1+C$18)-D20</f>
        <v>2728.3718056844209</v>
      </c>
      <c r="G20" s="57">
        <f>C20*(1+C$18)^(-B20+1)</f>
        <v>10000</v>
      </c>
      <c r="H20" s="57">
        <f>D20*(1+C$18)^-B20</f>
        <v>3607.5829383886257</v>
      </c>
      <c r="I20" s="57">
        <f>C20-E20-D20/(1+C$18)+C$18/(1+C$18)*(E20)</f>
        <v>3806.2826486403628</v>
      </c>
      <c r="J20" s="42">
        <f>I20/C20</f>
        <v>0.38062826486403628</v>
      </c>
      <c r="K20" s="42">
        <f>1-G$27</f>
        <v>0.38062826486403589</v>
      </c>
    </row>
    <row r="21" spans="1:15" ht="15" x14ac:dyDescent="0.25">
      <c r="B21" s="41">
        <f>B20+1</f>
        <v>2</v>
      </c>
      <c r="C21" s="55">
        <v>8499</v>
      </c>
      <c r="D21" s="55">
        <v>4738</v>
      </c>
      <c r="E21" s="57">
        <f>(SUM(H22:H$25)-G$27*SUM(G22:G$25))*(1+C$18)^B21</f>
        <v>3693.994852648249</v>
      </c>
      <c r="F21" s="57">
        <f>(F20+G$27*C21)*(1+C$18)-D21</f>
        <v>3693.9948526482531</v>
      </c>
      <c r="G21" s="57">
        <f>C21*(1+C$18)^(-B21+1)</f>
        <v>8055.9241706161138</v>
      </c>
      <c r="H21" s="57">
        <f>D21*(1+C$18)^-B21</f>
        <v>4256.8675456526134</v>
      </c>
      <c r="I21" s="57">
        <f>C21-D21/(1+C$2)-E21+E20+C$2/(1+C$2)*E21</f>
        <v>3234.9596230794423</v>
      </c>
      <c r="J21" s="42">
        <f>I21/C21</f>
        <v>0.38062826486403606</v>
      </c>
      <c r="K21" s="42">
        <f>1-G$27</f>
        <v>0.38062826486403589</v>
      </c>
    </row>
    <row r="22" spans="1:15" ht="15" x14ac:dyDescent="0.25">
      <c r="B22" s="41">
        <f>B21+1</f>
        <v>3</v>
      </c>
      <c r="C22" s="55">
        <v>7476</v>
      </c>
      <c r="D22" s="55">
        <f>D6*1.15</f>
        <v>6218.0499999999993</v>
      </c>
      <c r="E22" s="58">
        <f>(SUM(H23:H$25)-G$27*SUM(G23:G$25))*(1+C$18)^B22</f>
        <v>2564.2109314735749</v>
      </c>
      <c r="F22" s="58">
        <f>(F21+G$27*C22)*(1+C$18)-D22</f>
        <v>2564.2109314735808</v>
      </c>
      <c r="G22" s="57">
        <f>C22*(1+C$18)^(-B22+1)</f>
        <v>6716.8302598773616</v>
      </c>
      <c r="H22" s="57">
        <f>D22*(1+C$18)^-B22</f>
        <v>5295.3763445782179</v>
      </c>
      <c r="I22" s="57">
        <f>C22-D22/(1+C$2)-E22+E21+C$2/(1+C$2)*E22</f>
        <v>2845.5769081235335</v>
      </c>
      <c r="J22" s="42">
        <f>I22/C22</f>
        <v>0.38062826486403606</v>
      </c>
      <c r="K22" s="42">
        <f>1-G$27</f>
        <v>0.38062826486403589</v>
      </c>
      <c r="L22" s="41" t="s">
        <v>97</v>
      </c>
    </row>
    <row r="23" spans="1:15" ht="15" x14ac:dyDescent="0.25">
      <c r="B23" s="41">
        <f>B22+1</f>
        <v>4</v>
      </c>
      <c r="C23" s="55">
        <v>6801</v>
      </c>
      <c r="D23" s="55">
        <v>5561</v>
      </c>
      <c r="E23" s="57">
        <f>(SUM(H24:H$25)-G$27*SUM(G24:G$25))*(1+C$18)^B23</f>
        <v>1588.2687977505943</v>
      </c>
      <c r="F23" s="57">
        <f>(F22+G$27*C23)*(1+C$18)-D23</f>
        <v>1588.2687977506021</v>
      </c>
      <c r="G23" s="57">
        <f>C23*(1+C$18)^(-B23+1)</f>
        <v>5791.8245301141778</v>
      </c>
      <c r="H23" s="57">
        <f>D23*(1+C$18)^-B23</f>
        <v>4488.9323095035434</v>
      </c>
      <c r="I23" s="57">
        <f>C23-D23/(1+C$2)-E23+E22+C$2/(1+C$2)*E23</f>
        <v>2588.6528293403098</v>
      </c>
      <c r="J23" s="42">
        <f>I23/C23</f>
        <v>0.38062826486403617</v>
      </c>
      <c r="K23" s="42">
        <f>1-G$27</f>
        <v>0.38062826486403589</v>
      </c>
    </row>
    <row r="24" spans="1:15" ht="15" x14ac:dyDescent="0.25">
      <c r="B24" s="41">
        <f>B23+1</f>
        <v>5</v>
      </c>
      <c r="C24" s="55">
        <v>6321</v>
      </c>
      <c r="D24" s="55">
        <v>5806</v>
      </c>
      <c r="E24" s="57">
        <f>(SUM(H25:H$25)-G$27*SUM(G25:G$25))*(1+C$18)^B24</f>
        <v>0</v>
      </c>
      <c r="F24" s="57">
        <f>(F23+G$27*C24)*(1+C$18)-D24</f>
        <v>7.2759576141834259E-12</v>
      </c>
      <c r="G24" s="57">
        <f>C24*(1+C$18)^(-B24+1)</f>
        <v>5102.4170344132162</v>
      </c>
      <c r="H24" s="57">
        <f>D24*(1+C$18)^-B24</f>
        <v>4442.3700584005519</v>
      </c>
      <c r="I24" s="57">
        <f>C24-D24/(1+C$2)-E24+E23+C$2/(1+C$2)*E24</f>
        <v>2405.9512622055704</v>
      </c>
      <c r="J24" s="42">
        <f>I24/C24</f>
        <v>0.38062826486403584</v>
      </c>
      <c r="K24" s="42">
        <f>1-G$27</f>
        <v>0.38062826486403589</v>
      </c>
    </row>
    <row r="25" spans="1:15" ht="15" x14ac:dyDescent="0.25">
      <c r="C25" s="55"/>
      <c r="D25" s="55"/>
      <c r="E25" s="57"/>
      <c r="F25" s="57"/>
      <c r="G25" s="57"/>
      <c r="H25" s="57"/>
      <c r="I25" s="57"/>
    </row>
    <row r="26" spans="1:15" ht="15" x14ac:dyDescent="0.25">
      <c r="C26" s="55"/>
      <c r="D26" s="55"/>
      <c r="E26" s="57" t="s">
        <v>96</v>
      </c>
      <c r="F26" s="57"/>
      <c r="G26" s="57">
        <f>SUM(G20:G24)</f>
        <v>35666.995995020865</v>
      </c>
      <c r="H26" s="57">
        <f>SUM(H20:H24)</f>
        <v>22091.129196523554</v>
      </c>
      <c r="I26" s="57"/>
    </row>
    <row r="27" spans="1:15" x14ac:dyDescent="0.2">
      <c r="C27" s="55"/>
      <c r="D27" s="55"/>
      <c r="E27" s="41" t="s">
        <v>95</v>
      </c>
      <c r="G27" s="42">
        <f>H26/G26</f>
        <v>0.61937173513596411</v>
      </c>
    </row>
    <row r="28" spans="1:15" x14ac:dyDescent="0.2">
      <c r="C28" s="55"/>
      <c r="D28" s="55"/>
      <c r="E28" s="45" t="s">
        <v>94</v>
      </c>
      <c r="G28" s="56">
        <f>F22</f>
        <v>2564.2109314735808</v>
      </c>
    </row>
    <row r="29" spans="1:15" x14ac:dyDescent="0.2">
      <c r="C29" s="55"/>
      <c r="D29" s="55"/>
    </row>
    <row r="33" spans="1:11" x14ac:dyDescent="0.2">
      <c r="C33" s="41" t="s">
        <v>72</v>
      </c>
      <c r="G33" s="43">
        <f>F5</f>
        <v>3304.8167842955054</v>
      </c>
      <c r="H33" s="43"/>
    </row>
    <row r="34" spans="1:11" x14ac:dyDescent="0.2">
      <c r="C34" s="41" t="s">
        <v>91</v>
      </c>
      <c r="G34" s="43">
        <f>F21</f>
        <v>3693.9948526482531</v>
      </c>
      <c r="H34" s="43"/>
    </row>
    <row r="35" spans="1:11" x14ac:dyDescent="0.2">
      <c r="A35" s="45"/>
      <c r="B35" s="45" t="s">
        <v>93</v>
      </c>
      <c r="C35" s="45" t="s">
        <v>92</v>
      </c>
      <c r="D35" s="45"/>
      <c r="E35" s="45"/>
      <c r="F35" s="45"/>
      <c r="G35" s="54"/>
      <c r="H35" s="53">
        <f>G34-G33</f>
        <v>389.17806835274769</v>
      </c>
      <c r="I35" s="45"/>
    </row>
    <row r="36" spans="1:11" x14ac:dyDescent="0.2">
      <c r="A36" s="51"/>
      <c r="B36" s="51"/>
      <c r="C36" s="51" t="s">
        <v>91</v>
      </c>
      <c r="D36" s="51"/>
      <c r="E36" s="51"/>
      <c r="F36" s="51"/>
      <c r="G36" s="52">
        <f>G34</f>
        <v>3693.9948526482531</v>
      </c>
      <c r="H36" s="52"/>
      <c r="I36" s="51"/>
    </row>
    <row r="37" spans="1:11" x14ac:dyDescent="0.2">
      <c r="C37" s="41" t="s">
        <v>90</v>
      </c>
      <c r="G37" s="43">
        <f>F22</f>
        <v>2564.2109314735808</v>
      </c>
      <c r="H37" s="43"/>
    </row>
    <row r="38" spans="1:11" s="45" customFormat="1" x14ac:dyDescent="0.2">
      <c r="A38" s="48"/>
      <c r="B38" s="48" t="s">
        <v>89</v>
      </c>
      <c r="C38" s="48" t="s">
        <v>88</v>
      </c>
      <c r="D38" s="48"/>
      <c r="E38" s="48"/>
      <c r="F38" s="48"/>
      <c r="G38" s="47"/>
      <c r="H38" s="50">
        <f>G37-G36</f>
        <v>-1129.7839211746723</v>
      </c>
      <c r="I38" s="48"/>
    </row>
    <row r="39" spans="1:11" x14ac:dyDescent="0.2">
      <c r="C39" s="41" t="s">
        <v>87</v>
      </c>
      <c r="G39" s="43"/>
      <c r="H39" s="43">
        <f>D22</f>
        <v>6218.0499999999993</v>
      </c>
    </row>
    <row r="40" spans="1:11" s="45" customFormat="1" x14ac:dyDescent="0.2">
      <c r="A40" s="48"/>
      <c r="B40" s="48" t="s">
        <v>86</v>
      </c>
      <c r="C40" s="48" t="s">
        <v>85</v>
      </c>
      <c r="D40" s="48"/>
      <c r="E40" s="48"/>
      <c r="F40" s="48"/>
      <c r="G40" s="47"/>
      <c r="H40" s="50">
        <f>H35+H38+H39</f>
        <v>5477.4441471780747</v>
      </c>
      <c r="I40" s="48"/>
      <c r="K40" s="49"/>
    </row>
    <row r="42" spans="1:11" x14ac:dyDescent="0.2">
      <c r="C42" s="41" t="s">
        <v>84</v>
      </c>
    </row>
    <row r="43" spans="1:11" x14ac:dyDescent="0.2">
      <c r="C43" s="41" t="s">
        <v>77</v>
      </c>
      <c r="G43" s="43">
        <f>D6</f>
        <v>5407</v>
      </c>
      <c r="H43" s="43"/>
    </row>
    <row r="44" spans="1:11" x14ac:dyDescent="0.2">
      <c r="C44" s="41" t="s">
        <v>73</v>
      </c>
      <c r="G44" s="43">
        <f>D22</f>
        <v>6218.0499999999993</v>
      </c>
      <c r="H44" s="43"/>
    </row>
    <row r="45" spans="1:11" x14ac:dyDescent="0.2">
      <c r="C45" s="41" t="s">
        <v>83</v>
      </c>
      <c r="G45" s="43"/>
      <c r="H45" s="43"/>
      <c r="I45" s="41">
        <f>G43-G44</f>
        <v>-811.04999999999927</v>
      </c>
    </row>
    <row r="46" spans="1:11" x14ac:dyDescent="0.2">
      <c r="C46" s="41" t="s">
        <v>72</v>
      </c>
      <c r="G46" s="43">
        <f>F5</f>
        <v>3304.8167842955054</v>
      </c>
      <c r="H46" s="43"/>
    </row>
    <row r="47" spans="1:11" x14ac:dyDescent="0.2">
      <c r="C47" s="41" t="s">
        <v>75</v>
      </c>
      <c r="G47" s="43">
        <f>F6</f>
        <v>2811.9406427770882</v>
      </c>
      <c r="H47" s="43"/>
    </row>
    <row r="48" spans="1:11" x14ac:dyDescent="0.2">
      <c r="C48" s="41" t="s">
        <v>82</v>
      </c>
      <c r="G48" s="43"/>
      <c r="H48" s="43">
        <f>G46-G47</f>
        <v>492.87614151841717</v>
      </c>
    </row>
    <row r="49" spans="1:9" x14ac:dyDescent="0.2">
      <c r="C49" s="41" t="s">
        <v>72</v>
      </c>
      <c r="G49" s="43">
        <f>G46</f>
        <v>3304.8167842955054</v>
      </c>
      <c r="H49" s="43"/>
    </row>
    <row r="50" spans="1:9" x14ac:dyDescent="0.2">
      <c r="C50" s="41" t="s">
        <v>71</v>
      </c>
      <c r="G50" s="43">
        <f>F22</f>
        <v>2564.2109314735808</v>
      </c>
      <c r="H50" s="43"/>
    </row>
    <row r="51" spans="1:9" x14ac:dyDescent="0.2">
      <c r="C51" s="41" t="s">
        <v>81</v>
      </c>
      <c r="G51" s="43"/>
      <c r="H51" s="43">
        <f>G49-G50</f>
        <v>740.6058528219246</v>
      </c>
    </row>
    <row r="52" spans="1:9" x14ac:dyDescent="0.2">
      <c r="C52" s="41" t="s">
        <v>80</v>
      </c>
      <c r="G52" s="43"/>
      <c r="H52" s="43"/>
      <c r="I52" s="42">
        <f>H51-H48</f>
        <v>247.72971130350743</v>
      </c>
    </row>
    <row r="53" spans="1:9" s="45" customFormat="1" x14ac:dyDescent="0.2">
      <c r="A53" s="48"/>
      <c r="B53" s="48" t="s">
        <v>79</v>
      </c>
      <c r="C53" s="48" t="s">
        <v>69</v>
      </c>
      <c r="D53" s="48"/>
      <c r="E53" s="48"/>
      <c r="F53" s="48"/>
      <c r="G53" s="47"/>
      <c r="H53" s="47"/>
      <c r="I53" s="46">
        <f>I45+I52</f>
        <v>-563.32028869649184</v>
      </c>
    </row>
    <row r="54" spans="1:9" x14ac:dyDescent="0.2">
      <c r="G54" s="43"/>
      <c r="H54" s="43"/>
    </row>
    <row r="55" spans="1:9" x14ac:dyDescent="0.2">
      <c r="C55" s="41" t="s">
        <v>78</v>
      </c>
      <c r="G55" s="43"/>
      <c r="H55" s="43"/>
    </row>
    <row r="56" spans="1:9" x14ac:dyDescent="0.2">
      <c r="C56" s="41" t="s">
        <v>77</v>
      </c>
      <c r="G56" s="43">
        <f>D6</f>
        <v>5407</v>
      </c>
      <c r="H56" s="43"/>
    </row>
    <row r="57" spans="1:9" x14ac:dyDescent="0.2">
      <c r="C57" s="41" t="s">
        <v>76</v>
      </c>
      <c r="G57" s="43">
        <f>F5</f>
        <v>3304.8167842955054</v>
      </c>
      <c r="H57" s="43"/>
    </row>
    <row r="58" spans="1:9" x14ac:dyDescent="0.2">
      <c r="C58" s="41" t="s">
        <v>75</v>
      </c>
      <c r="G58" s="43">
        <f>F6</f>
        <v>2811.9406427770882</v>
      </c>
      <c r="H58" s="43"/>
    </row>
    <row r="59" spans="1:9" x14ac:dyDescent="0.2">
      <c r="C59" s="44" t="s">
        <v>74</v>
      </c>
      <c r="G59" s="43"/>
      <c r="H59" s="43">
        <f>G56+G58-G57</f>
        <v>4914.1238584815828</v>
      </c>
    </row>
    <row r="60" spans="1:9" x14ac:dyDescent="0.2">
      <c r="G60" s="43"/>
      <c r="H60" s="43"/>
    </row>
    <row r="61" spans="1:9" x14ac:dyDescent="0.2">
      <c r="C61" s="41" t="s">
        <v>73</v>
      </c>
      <c r="G61" s="43">
        <f>D22</f>
        <v>6218.0499999999993</v>
      </c>
      <c r="H61" s="43"/>
    </row>
    <row r="62" spans="1:9" x14ac:dyDescent="0.2">
      <c r="C62" s="41" t="s">
        <v>72</v>
      </c>
      <c r="G62" s="43">
        <f>G57</f>
        <v>3304.8167842955054</v>
      </c>
      <c r="H62" s="43"/>
    </row>
    <row r="63" spans="1:9" x14ac:dyDescent="0.2">
      <c r="C63" s="41" t="s">
        <v>71</v>
      </c>
      <c r="G63" s="43">
        <f>F22</f>
        <v>2564.2109314735808</v>
      </c>
      <c r="H63" s="43"/>
    </row>
    <row r="64" spans="1:9" x14ac:dyDescent="0.2">
      <c r="C64" s="44" t="s">
        <v>70</v>
      </c>
      <c r="G64" s="43"/>
      <c r="H64" s="43">
        <f>G61+G63-G62</f>
        <v>5477.4441471780747</v>
      </c>
    </row>
    <row r="65" spans="3:9" x14ac:dyDescent="0.2">
      <c r="G65" s="43"/>
      <c r="H65" s="43"/>
    </row>
    <row r="66" spans="3:9" x14ac:dyDescent="0.2">
      <c r="C66" s="41" t="s">
        <v>69</v>
      </c>
      <c r="G66" s="43"/>
      <c r="H66" s="43"/>
      <c r="I66" s="42">
        <f>H59-H64</f>
        <v>-563.32028869649184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5a</vt:lpstr>
      <vt:lpstr>LFMU-Q6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Aleshia Zionce</dc:creator>
  <cp:lastModifiedBy>A Zionce</cp:lastModifiedBy>
  <dcterms:created xsi:type="dcterms:W3CDTF">2022-06-12T14:42:19Z</dcterms:created>
  <dcterms:modified xsi:type="dcterms:W3CDTF">2022-07-28T15:55:17Z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9aa860-6a65-4942-a19a-0478291725e1_Enabled">
    <vt:lpwstr>true</vt:lpwstr>
  </property>
  <property fmtid="{D5CDD505-2E9C-101B-9397-08002B2CF9AE}" pid="3" name="MSIP_Label_3c9aa860-6a65-4942-a19a-0478291725e1_SetDate">
    <vt:lpwstr>2022-07-22T02:28:56Z</vt:lpwstr>
  </property>
  <property fmtid="{D5CDD505-2E9C-101B-9397-08002B2CF9AE}" pid="4" name="MSIP_Label_3c9aa860-6a65-4942-a19a-0478291725e1_Method">
    <vt:lpwstr>Privileged</vt:lpwstr>
  </property>
  <property fmtid="{D5CDD505-2E9C-101B-9397-08002B2CF9AE}" pid="5" name="MSIP_Label_3c9aa860-6a65-4942-a19a-0478291725e1_Name">
    <vt:lpwstr>CONFIDENTIAL</vt:lpwstr>
  </property>
  <property fmtid="{D5CDD505-2E9C-101B-9397-08002B2CF9AE}" pid="6" name="MSIP_Label_3c9aa860-6a65-4942-a19a-0478291725e1_SiteId">
    <vt:lpwstr>5d3e2773-e07f-4432-a630-1a0f68a28a05</vt:lpwstr>
  </property>
  <property fmtid="{D5CDD505-2E9C-101B-9397-08002B2CF9AE}" pid="7" name="MSIP_Label_3c9aa860-6a65-4942-a19a-0478291725e1_ActionId">
    <vt:lpwstr>f25bedd3-1549-4a85-a063-f5412ee0f285</vt:lpwstr>
  </property>
  <property fmtid="{D5CDD505-2E9C-101B-9397-08002B2CF9AE}" pid="8" name="MSIP_Label_3c9aa860-6a65-4942-a19a-0478291725e1_ContentBits">
    <vt:lpwstr>2</vt:lpwstr>
  </property>
</Properties>
</file>