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Spring 2024 solutions\New\"/>
    </mc:Choice>
  </mc:AlternateContent>
  <xr:revisionPtr revIDLastSave="0" documentId="8_{2BA80AE7-75A3-4AC6-8347-7DDE923414AF}" xr6:coauthVersionLast="47" xr6:coauthVersionMax="47" xr10:uidLastSave="{00000000-0000-0000-0000-000000000000}"/>
  <bookViews>
    <workbookView xWindow="31380" yWindow="945" windowWidth="21600" windowHeight="11325" activeTab="2" xr2:uid="{5AA0EED6-37CC-4532-9650-45D03D4EED6D}"/>
  </bookViews>
  <sheets>
    <sheet name="1b" sheetId="1" r:id="rId1"/>
    <sheet name="3 b i" sheetId="2" r:id="rId2"/>
    <sheet name="6b i_ii" sheetId="3" r:id="rId3"/>
  </sheets>
  <externalReferences>
    <externalReference r:id="rId4"/>
    <externalReference r:id="rId5"/>
    <externalReference r:id="rId6"/>
  </externalReferences>
  <definedNames>
    <definedName name="__123Graph_BCHART91a" hidden="1">[1]Input!#REF!</definedName>
    <definedName name="_Fill" hidden="1">#REF!</definedName>
    <definedName name="chicago">'[2]SZ-1-2013 (MH)'!$B$9:$B$16</definedName>
    <definedName name="CognitiveLevels">'[3]syllabus list'!$C$118:$C$121</definedName>
    <definedName name="FaceAmoun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ckedInRate">#REF!</definedName>
    <definedName name="Premium">#REF!</definedName>
    <definedName name="Q_sources" hidden="1">#REF!</definedName>
    <definedName name="RiskAdj">#REF!</definedName>
    <definedName name="SyllabusListing">'[3]syllabus list'!$D$4:$D$111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D7" i="3" s="1"/>
  <c r="D8" i="3"/>
  <c r="E8" i="3" s="1"/>
  <c r="F8" i="3" s="1"/>
  <c r="G8" i="3" s="1"/>
  <c r="H8" i="3" s="1"/>
  <c r="I8" i="3" s="1"/>
  <c r="J8" i="3" s="1"/>
  <c r="K8" i="3" s="1"/>
  <c r="L8" i="3" s="1"/>
  <c r="D9" i="3"/>
  <c r="E9" i="3"/>
  <c r="F9" i="3" s="1"/>
  <c r="G9" i="3" s="1"/>
  <c r="H9" i="3" s="1"/>
  <c r="I9" i="3" s="1"/>
  <c r="J9" i="3" s="1"/>
  <c r="K9" i="3" s="1"/>
  <c r="L9" i="3" s="1"/>
  <c r="D10" i="3"/>
  <c r="E10" i="3" s="1"/>
  <c r="F10" i="3" s="1"/>
  <c r="G10" i="3" s="1"/>
  <c r="H10" i="3" s="1"/>
  <c r="I10" i="3" s="1"/>
  <c r="J10" i="3" s="1"/>
  <c r="K10" i="3" s="1"/>
  <c r="L10" i="3" s="1"/>
  <c r="D11" i="3"/>
  <c r="E11" i="3" s="1"/>
  <c r="F11" i="3" s="1"/>
  <c r="G11" i="3" s="1"/>
  <c r="H11" i="3" s="1"/>
  <c r="I11" i="3" s="1"/>
  <c r="J11" i="3" s="1"/>
  <c r="K11" i="3" s="1"/>
  <c r="L11" i="3" s="1"/>
  <c r="D12" i="3"/>
  <c r="E12" i="3" s="1"/>
  <c r="F12" i="3" s="1"/>
  <c r="G12" i="3" s="1"/>
  <c r="H12" i="3" s="1"/>
  <c r="I12" i="3" s="1"/>
  <c r="J12" i="3" s="1"/>
  <c r="K12" i="3" s="1"/>
  <c r="L12" i="3" s="1"/>
  <c r="D13" i="3"/>
  <c r="E13" i="3"/>
  <c r="F13" i="3" s="1"/>
  <c r="G13" i="3" s="1"/>
  <c r="H13" i="3" s="1"/>
  <c r="I13" i="3" s="1"/>
  <c r="J13" i="3" s="1"/>
  <c r="K13" i="3" s="1"/>
  <c r="L13" i="3" s="1"/>
  <c r="C15" i="3"/>
  <c r="D15" i="3" s="1"/>
  <c r="E15" i="3" s="1"/>
  <c r="F15" i="3" s="1"/>
  <c r="G15" i="3" s="1"/>
  <c r="H15" i="3" s="1"/>
  <c r="I15" i="3" s="1"/>
  <c r="J15" i="3" s="1"/>
  <c r="K15" i="3" s="1"/>
  <c r="L15" i="3" s="1"/>
  <c r="C16" i="3"/>
  <c r="D16" i="3" s="1"/>
  <c r="E16" i="3" s="1"/>
  <c r="F16" i="3" s="1"/>
  <c r="G16" i="3" s="1"/>
  <c r="H16" i="3" s="1"/>
  <c r="I16" i="3" s="1"/>
  <c r="J16" i="3" s="1"/>
  <c r="K16" i="3" s="1"/>
  <c r="L16" i="3" s="1"/>
  <c r="C52" i="3"/>
  <c r="D52" i="3"/>
  <c r="E52" i="3"/>
  <c r="F52" i="3"/>
  <c r="G52" i="3"/>
  <c r="H52" i="3"/>
  <c r="I52" i="3"/>
  <c r="J52" i="3"/>
  <c r="K52" i="3"/>
  <c r="L52" i="3"/>
  <c r="C58" i="3"/>
  <c r="D58" i="3"/>
  <c r="E58" i="3"/>
  <c r="F58" i="3"/>
  <c r="G58" i="3"/>
  <c r="H58" i="3"/>
  <c r="I58" i="3"/>
  <c r="J58" i="3"/>
  <c r="K58" i="3"/>
  <c r="L58" i="3"/>
  <c r="E7" i="3" l="1"/>
  <c r="D51" i="3"/>
  <c r="C51" i="3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K14" i="2"/>
  <c r="K15" i="2" s="1"/>
  <c r="B15" i="2"/>
  <c r="C15" i="2"/>
  <c r="D15" i="2"/>
  <c r="E15" i="2"/>
  <c r="F15" i="2"/>
  <c r="G15" i="2"/>
  <c r="H15" i="2"/>
  <c r="I15" i="2"/>
  <c r="I25" i="2" s="1"/>
  <c r="J15" i="2"/>
  <c r="L15" i="2"/>
  <c r="M15" i="2"/>
  <c r="N15" i="2"/>
  <c r="O15" i="2"/>
  <c r="P15" i="2"/>
  <c r="Q15" i="2"/>
  <c r="Q25" i="2" s="1"/>
  <c r="B16" i="2"/>
  <c r="C16" i="2"/>
  <c r="D16" i="2"/>
  <c r="E16" i="2"/>
  <c r="F16" i="2"/>
  <c r="G16" i="2"/>
  <c r="H16" i="2"/>
  <c r="I16" i="2"/>
  <c r="J16" i="2"/>
  <c r="L16" i="2"/>
  <c r="M16" i="2"/>
  <c r="N16" i="2"/>
  <c r="O16" i="2"/>
  <c r="P16" i="2"/>
  <c r="Q16" i="2"/>
  <c r="B21" i="2"/>
  <c r="B25" i="2"/>
  <c r="C25" i="2"/>
  <c r="D25" i="2"/>
  <c r="E25" i="2"/>
  <c r="F25" i="2"/>
  <c r="G25" i="2"/>
  <c r="C28" i="2" s="1"/>
  <c r="C30" i="2" s="1"/>
  <c r="C32" i="2" s="1"/>
  <c r="H25" i="2"/>
  <c r="J25" i="2"/>
  <c r="L25" i="2"/>
  <c r="M25" i="2"/>
  <c r="N25" i="2"/>
  <c r="O25" i="2"/>
  <c r="P25" i="2"/>
  <c r="B28" i="2"/>
  <c r="B30" i="2" s="1"/>
  <c r="B32" i="2" s="1"/>
  <c r="B29" i="2"/>
  <c r="C29" i="2"/>
  <c r="D29" i="2"/>
  <c r="E29" i="2"/>
  <c r="B31" i="2"/>
  <c r="C31" i="2"/>
  <c r="D31" i="2"/>
  <c r="E31" i="2"/>
  <c r="F7" i="3" l="1"/>
  <c r="E51" i="3"/>
  <c r="B34" i="2"/>
  <c r="E28" i="2"/>
  <c r="E30" i="2" s="1"/>
  <c r="E32" i="2" s="1"/>
  <c r="K25" i="2"/>
  <c r="D28" i="2" s="1"/>
  <c r="D30" i="2" s="1"/>
  <c r="D32" i="2" s="1"/>
  <c r="K16" i="2"/>
  <c r="L15" i="1"/>
  <c r="K15" i="1"/>
  <c r="J15" i="1"/>
  <c r="J16" i="1" s="1"/>
  <c r="I15" i="1"/>
  <c r="I16" i="1" s="1"/>
  <c r="H15" i="1"/>
  <c r="H16" i="1" s="1"/>
  <c r="G15" i="1"/>
  <c r="G16" i="1" s="1"/>
  <c r="G17" i="1" s="1"/>
  <c r="F15" i="1"/>
  <c r="F16" i="1" s="1"/>
  <c r="E15" i="1"/>
  <c r="E16" i="1" s="1"/>
  <c r="D15" i="1"/>
  <c r="D16" i="1" s="1"/>
  <c r="C15" i="1"/>
  <c r="C16" i="1" s="1"/>
  <c r="L13" i="1"/>
  <c r="L14" i="1" s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D13" i="1"/>
  <c r="D14" i="1" s="1"/>
  <c r="C13" i="1"/>
  <c r="C14" i="1" s="1"/>
  <c r="B13" i="1"/>
  <c r="B14" i="1" s="1"/>
  <c r="G7" i="3" l="1"/>
  <c r="F51" i="3"/>
  <c r="C17" i="1"/>
  <c r="C18" i="1" s="1"/>
  <c r="H17" i="1"/>
  <c r="I17" i="1"/>
  <c r="K16" i="1"/>
  <c r="K17" i="1" s="1"/>
  <c r="J17" i="1"/>
  <c r="L16" i="1"/>
  <c r="L17" i="1" s="1"/>
  <c r="E17" i="1"/>
  <c r="F17" i="1"/>
  <c r="D17" i="1"/>
  <c r="D18" i="1" s="1"/>
  <c r="C19" i="1"/>
  <c r="H7" i="3" l="1"/>
  <c r="G51" i="3"/>
  <c r="E18" i="1"/>
  <c r="D19" i="1"/>
  <c r="H51" i="3" l="1"/>
  <c r="I7" i="3"/>
  <c r="F18" i="1"/>
  <c r="E19" i="1"/>
  <c r="I51" i="3" l="1"/>
  <c r="J7" i="3"/>
  <c r="G18" i="1"/>
  <c r="F19" i="1"/>
  <c r="J51" i="3" l="1"/>
  <c r="K7" i="3"/>
  <c r="H18" i="1"/>
  <c r="G19" i="1"/>
  <c r="L7" i="3" l="1"/>
  <c r="L51" i="3" s="1"/>
  <c r="K51" i="3"/>
  <c r="I18" i="1"/>
  <c r="H19" i="1"/>
  <c r="B59" i="3" l="1"/>
  <c r="B53" i="3"/>
  <c r="B60" i="3" s="1"/>
  <c r="J18" i="1"/>
  <c r="I19" i="1"/>
  <c r="K18" i="1" l="1"/>
  <c r="J19" i="1"/>
  <c r="L18" i="1" l="1"/>
  <c r="L19" i="1" s="1"/>
  <c r="K19" i="1"/>
  <c r="B20" i="1" l="1"/>
  <c r="B21" i="1" s="1"/>
</calcChain>
</file>

<file path=xl/sharedStrings.xml><?xml version="1.0" encoding="utf-8"?>
<sst xmlns="http://schemas.openxmlformats.org/spreadsheetml/2006/main" count="88" uniqueCount="64">
  <si>
    <t>(b) (2 points) Calculate the Scenario Reserve given the projected scenario below. Show all work.</t>
  </si>
  <si>
    <t>Projection period</t>
  </si>
  <si>
    <t>Statement Value of Assets</t>
  </si>
  <si>
    <t xml:space="preserve">One-Year Treasury Rate </t>
  </si>
  <si>
    <t>(1) Statement Value of Assets</t>
  </si>
  <si>
    <t>(2) Negative of the Statement Value of Assets = -1 * 1</t>
  </si>
  <si>
    <t>(3) One-Year Treasury Rate (BOY)</t>
  </si>
  <si>
    <t>(4) Treasury Rate x 105%</t>
  </si>
  <si>
    <t>(6) Discounted Negative Accumulated Deficiency</t>
  </si>
  <si>
    <t>(7) GPVAD</t>
  </si>
  <si>
    <t>Scenario Reserve (Asset + GPVAD)</t>
  </si>
  <si>
    <t>Model Solution:</t>
  </si>
  <si>
    <t>1/( 1 + (4) )</t>
  </si>
  <si>
    <t>(5) Cumulative Discount Factor</t>
  </si>
  <si>
    <t>Summation</t>
  </si>
  <si>
    <t>c*d</t>
  </si>
  <si>
    <t>vt</t>
  </si>
  <si>
    <t>a*b at t</t>
  </si>
  <si>
    <t>Wacc</t>
  </si>
  <si>
    <t>Average Capital at t</t>
  </si>
  <si>
    <t>t</t>
  </si>
  <si>
    <t>Total Capital</t>
  </si>
  <si>
    <t>WACC</t>
  </si>
  <si>
    <t>ANSWER:</t>
  </si>
  <si>
    <r>
      <t>(i) (</t>
    </r>
    <r>
      <rPr>
        <b/>
        <i/>
        <sz val="12"/>
        <color theme="1"/>
        <rFont val="Times New Roman"/>
        <family val="1"/>
      </rPr>
      <t>3 points</t>
    </r>
    <r>
      <rPr>
        <b/>
        <sz val="12"/>
        <color theme="1"/>
        <rFont val="Times New Roman"/>
        <family val="1"/>
      </rPr>
      <t>)  Calculate the risk adjustment for DJS</t>
    </r>
  </si>
  <si>
    <t>Total</t>
  </si>
  <si>
    <t>Capital for Annuity Business</t>
  </si>
  <si>
    <t>Capital for Life Business</t>
  </si>
  <si>
    <t>Required capital for both life insurance and annuities is given on a quarterly basis over four years:</t>
  </si>
  <si>
    <t>Discount rate</t>
  </si>
  <si>
    <t>Target rate of return on capital for annuity business</t>
  </si>
  <si>
    <t>Target rate of return on capital for life business</t>
  </si>
  <si>
    <t>The risk adjustment is calculated from annual cash flows.</t>
  </si>
  <si>
    <t>There are two product lines: life insurance and life annuities.</t>
  </si>
  <si>
    <t>DJS uses the cost-of-capital approach to determine its risk adjustment</t>
  </si>
  <si>
    <t>(b) You are given the following about DJS, a Canadian life insurance company:</t>
  </si>
  <si>
    <t>QUESTION 3 (b) (i)</t>
  </si>
  <si>
    <t>EV</t>
  </si>
  <si>
    <t>PV of DCF = NB</t>
  </si>
  <si>
    <t>NB CF</t>
  </si>
  <si>
    <t>(ii) Calculate embedded value. Show all work.</t>
  </si>
  <si>
    <t>PV of DCF = Appraisal value</t>
  </si>
  <si>
    <t>DCF</t>
  </si>
  <si>
    <t>Discount factor</t>
  </si>
  <si>
    <t>(in $millions)</t>
  </si>
  <si>
    <t>(i) Calculate the actuarial appraisal value. Show all work.</t>
  </si>
  <si>
    <t>End of year</t>
  </si>
  <si>
    <t>CF timing</t>
  </si>
  <si>
    <t>Required Capital</t>
  </si>
  <si>
    <t>Reserve</t>
  </si>
  <si>
    <t>Taxes</t>
  </si>
  <si>
    <t>Commissions</t>
  </si>
  <si>
    <t>Expenses</t>
  </si>
  <si>
    <t>Benefits</t>
  </si>
  <si>
    <t>Investment Income</t>
  </si>
  <si>
    <t>Premium</t>
  </si>
  <si>
    <t>For NB projected, assume US GAAP Accounting Basis = Statutory Basis</t>
  </si>
  <si>
    <t xml:space="preserve">New business projected to be written expected </t>
  </si>
  <si>
    <t>Statutory Basis:</t>
  </si>
  <si>
    <t>US GAAP Accounting Basis:</t>
  </si>
  <si>
    <t xml:space="preserve">Inforce + New business projected to be written expected </t>
  </si>
  <si>
    <t>(b) (4 points) Using the financial information for the block of business given :</t>
  </si>
  <si>
    <t xml:space="preserve">Your company is buying a block of insurance business. </t>
  </si>
  <si>
    <t>QUESTION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</si>
</sst>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0" xfId="2" applyFill="1"/>
    <xf numFmtId="0" fontId="4" fillId="2" borderId="1" xfId="2" applyFont="1" applyFill="1" applyBorder="1"/>
    <xf numFmtId="0" fontId="3" fillId="2" borderId="1" xfId="2" applyFill="1" applyBorder="1"/>
    <xf numFmtId="164" fontId="0" fillId="2" borderId="1" xfId="3" applyNumberFormat="1" applyFont="1" applyFill="1" applyBorder="1"/>
    <xf numFmtId="10" fontId="0" fillId="2" borderId="1" xfId="4" applyNumberFormat="1" applyFont="1" applyFill="1" applyBorder="1"/>
    <xf numFmtId="0" fontId="3" fillId="0" borderId="0" xfId="2"/>
    <xf numFmtId="164" fontId="3" fillId="0" borderId="0" xfId="2" applyNumberFormat="1"/>
    <xf numFmtId="166" fontId="3" fillId="0" borderId="0" xfId="1" applyNumberFormat="1" applyFont="1"/>
    <xf numFmtId="10" fontId="0" fillId="0" borderId="0" xfId="4" applyNumberFormat="1" applyFont="1"/>
    <xf numFmtId="167" fontId="3" fillId="0" borderId="0" xfId="1" applyNumberFormat="1" applyFont="1"/>
    <xf numFmtId="0" fontId="3" fillId="0" borderId="0" xfId="2" applyAlignment="1">
      <alignment wrapText="1"/>
    </xf>
    <xf numFmtId="0" fontId="4" fillId="0" borderId="0" xfId="2" applyFont="1"/>
    <xf numFmtId="164" fontId="3" fillId="0" borderId="0" xfId="1" applyNumberFormat="1" applyFont="1"/>
    <xf numFmtId="165" fontId="3" fillId="0" borderId="0" xfId="1" applyNumberFormat="1" applyFont="1"/>
    <xf numFmtId="165" fontId="4" fillId="0" borderId="2" xfId="1" applyNumberFormat="1" applyFont="1" applyBorder="1"/>
    <xf numFmtId="43" fontId="3" fillId="0" borderId="0" xfId="1" applyFont="1"/>
    <xf numFmtId="0" fontId="5" fillId="0" borderId="0" xfId="0" applyFont="1"/>
    <xf numFmtId="2" fontId="3" fillId="0" borderId="2" xfId="2" applyNumberFormat="1" applyBorder="1"/>
    <xf numFmtId="10" fontId="3" fillId="0" borderId="0" xfId="2" applyNumberFormat="1"/>
    <xf numFmtId="0" fontId="7" fillId="3" borderId="0" xfId="2" applyFont="1" applyFill="1"/>
    <xf numFmtId="0" fontId="8" fillId="3" borderId="0" xfId="2" applyFont="1" applyFill="1"/>
    <xf numFmtId="0" fontId="7" fillId="3" borderId="3" xfId="2" applyFont="1" applyFill="1" applyBorder="1"/>
    <xf numFmtId="0" fontId="8" fillId="3" borderId="3" xfId="2" applyFont="1" applyFill="1" applyBorder="1"/>
    <xf numFmtId="9" fontId="5" fillId="3" borderId="0" xfId="0" applyNumberFormat="1" applyFont="1" applyFill="1"/>
    <xf numFmtId="0" fontId="2" fillId="3" borderId="0" xfId="0" applyFont="1" applyFill="1"/>
    <xf numFmtId="2" fontId="4" fillId="0" borderId="0" xfId="2" applyNumberFormat="1" applyFont="1"/>
    <xf numFmtId="2" fontId="3" fillId="0" borderId="0" xfId="2" applyNumberFormat="1"/>
    <xf numFmtId="168" fontId="3" fillId="0" borderId="0" xfId="2" applyNumberFormat="1"/>
    <xf numFmtId="9" fontId="3" fillId="0" borderId="0" xfId="2" applyNumberFormat="1"/>
    <xf numFmtId="17" fontId="9" fillId="0" borderId="0" xfId="2" applyNumberFormat="1" applyFont="1" applyAlignment="1">
      <alignment vertical="center" wrapText="1"/>
    </xf>
    <xf numFmtId="0" fontId="7" fillId="4" borderId="0" xfId="2" applyFont="1" applyFill="1"/>
    <xf numFmtId="9" fontId="7" fillId="4" borderId="0" xfId="2" applyNumberFormat="1" applyFont="1" applyFill="1"/>
    <xf numFmtId="0" fontId="7" fillId="4" borderId="0" xfId="2" applyFont="1" applyFill="1" applyAlignment="1">
      <alignment vertical="center" wrapText="1"/>
    </xf>
    <xf numFmtId="17" fontId="7" fillId="4" borderId="0" xfId="2" applyNumberFormat="1" applyFont="1" applyFill="1" applyAlignment="1">
      <alignment vertical="center" wrapText="1"/>
    </xf>
    <xf numFmtId="0" fontId="8" fillId="4" borderId="0" xfId="2" applyFont="1" applyFill="1" applyAlignment="1">
      <alignment vertical="center"/>
    </xf>
    <xf numFmtId="0" fontId="10" fillId="4" borderId="0" xfId="2" applyFont="1" applyFill="1" applyAlignment="1">
      <alignment vertical="center"/>
    </xf>
    <xf numFmtId="0" fontId="8" fillId="4" borderId="0" xfId="2" applyFont="1" applyFill="1" applyAlignment="1">
      <alignment vertical="center" wrapText="1"/>
    </xf>
    <xf numFmtId="0" fontId="7" fillId="0" borderId="0" xfId="2" applyFont="1"/>
    <xf numFmtId="0" fontId="11" fillId="0" borderId="0" xfId="2" applyFont="1"/>
  </cellXfs>
  <cellStyles count="5">
    <cellStyle name="Comma" xfId="1" builtinId="3"/>
    <cellStyle name="Comma 3 2" xfId="3" xr:uid="{2F12FC36-4C85-44A0-BA5B-E3B1671A0310}"/>
    <cellStyle name="Normal" xfId="0" builtinId="0"/>
    <cellStyle name="Normal 2 2" xfId="2" xr:uid="{9B358234-7AC5-45E4-8BD4-19BBF9C9583F}"/>
    <cellStyle name="Percent 3 2" xfId="4" xr:uid="{EEE3A999-34CD-431E-8D2F-ECCEAE2BD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1443990" cy="358140"/>
    <xdr:pic>
      <xdr:nvPicPr>
        <xdr:cNvPr id="2" name="Picture 1" descr="A mathematical equation with black text&#10;&#10;Description automatically generated with medium confidence">
          <a:extLst>
            <a:ext uri="{FF2B5EF4-FFF2-40B4-BE49-F238E27FC236}">
              <a16:creationId xmlns:a16="http://schemas.microsoft.com/office/drawing/2014/main" id="{3F409018-584E-4E9D-98DB-A06D237EF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40480"/>
          <a:ext cx="1443990" cy="3581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riprise-my.sharepoint.com/C:/Users/t79bpec/AppData/Local/Temp/notes0AC7F3/SZ-1-201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fc-my.sharepoint.com/personal/zadrapa_mfcgd_com/Documents/H%20Drive/data/Exams/LFV/2024/Model%20Solutions%20Spring/2024%20Master%20Rubric%20LFMC%20Spring%202024.xlsb" TargetMode="External"/><Relationship Id="rId1" Type="http://schemas.openxmlformats.org/officeDocument/2006/relationships/externalLinkPath" Target="https://mfc-my.sharepoint.com/personal/zadrapa_mfcgd_com/Documents/H%20Drive/data/Exams/LFV/2024/Model%20Solutions%20Spring/2024%20Master%20Rubric%20LFMC%20Spring%20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-1-2013 (MH)"/>
      <sheetName val="syllabus list"/>
      <sheetName val="SZ-1-2013"/>
      <sheetName val="instructions"/>
    </sheetNames>
    <sheetDataSet>
      <sheetData sheetId="0" refreshError="1">
        <row r="9">
          <cell r="B9" t="str">
            <v>CAN-1</v>
          </cell>
        </row>
      </sheetData>
      <sheetData sheetId="1">
        <row r="128">
          <cell r="C128" t="str">
            <v>Retrieval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all-Spring Split"/>
      <sheetName val="S1"/>
      <sheetName val="S1 Calc"/>
      <sheetName val="S2"/>
      <sheetName val="Q2 Calc"/>
      <sheetName val="S3"/>
      <sheetName val="S3 Calc"/>
      <sheetName val="S4"/>
      <sheetName val="S5"/>
      <sheetName val="S5 Calc"/>
      <sheetName val="S6"/>
      <sheetName val="S6 Calcs"/>
      <sheetName val="S7"/>
      <sheetName val="S7 Calc"/>
      <sheetName val="S8"/>
      <sheetName val="S9"/>
      <sheetName val="S9 Calc"/>
      <sheetName val="syllabus list"/>
      <sheetName val="Qx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D4" t="str">
            <v>LO#1 OSFI Guideline E15: Appointed Actuary -  Legal Requirements, Qualification and External Review (Aug 2023)</v>
          </cell>
        </row>
        <row r="5">
          <cell r="D5" t="str">
            <v>LO#1 LFM-634-23: CIA Standards of Practice: Insurance Sections (only Sections 2100, 2200, 2300, 2400, 2500, and 2700),  Jan 2023</v>
          </cell>
        </row>
        <row r="6">
          <cell r="D6" t="str">
            <v>LO#1 OSFI Guideline E16: Participating Account Management and Disclosure to Participating Policyholders and Adjustable Policyholders, OSFI, 2023</v>
          </cell>
        </row>
        <row r="7">
          <cell r="D7" t="str">
            <v xml:space="preserve">LO#1 CIA Educational Note: Guidance on Fairness Opinions Required Under the Insurance Companies Act Pursuant to Bill C-57 (2005) </v>
          </cell>
        </row>
        <row r="8">
          <cell r="D8" t="str">
            <v>LO#1 CIA Educational Note: Expected Mortality: Fully Underwritten Canadian Individual Life Insurance Policies: July 2002 (only sections 100, 200, and 300)</v>
          </cell>
        </row>
        <row r="9">
          <cell r="D9" t="str">
            <v>LO#1 CIA Final Communication of a Promulgation of Prescribed Mortality Improvement Rates (July 2017)</v>
          </cell>
        </row>
        <row r="10">
          <cell r="D10" t="str">
            <v>LO#1 CIA Educational Note: Selective Lapsation for Renewable Term Insurance Products, February 2017</v>
          </cell>
        </row>
        <row r="11">
          <cell r="D11" t="str">
            <v>LO#1 CIA Report - Lapse Experience Study for 10-year Term Insurance, Jan 2014, pp. 6 -32</v>
          </cell>
        </row>
        <row r="12">
          <cell r="D12" t="str">
            <v>LO#1 CIA Explanatory Report: IFRS 17 Discount Rate Applications, Mar 2023</v>
          </cell>
        </row>
        <row r="13">
          <cell r="D13" t="str">
            <v>LO#1 LFM-659-24: Understanding IFRS 17: Solving for New Challenges, Fiera Capital, Oct 2021</v>
          </cell>
        </row>
        <row r="14">
          <cell r="D14" t="str">
            <v>LO#1 LFM-632-23: OSFI B-3 Sound Reinsurance Practices and Procedures</v>
          </cell>
        </row>
        <row r="15">
          <cell r="D15" t="str">
            <v>LO#1 CIA Educational Note: Comparison of IFRS 17 to Current CIA Standard of Practice</v>
          </cell>
        </row>
        <row r="16">
          <cell r="D16" t="str">
            <v>LO#1 CIA Educational Note: Risk Adjustment under IFRS 17</v>
          </cell>
        </row>
        <row r="17">
          <cell r="D17" t="str">
            <v>LO#1 CIA Educational Note: Estimates of Future Cash Flows under IFRS 17</v>
          </cell>
        </row>
        <row r="18">
          <cell r="D18" t="str">
            <v>LO#1 LFM-649-22: International Actuarial Note 100 Application of IFRS 17 (exclude Section C Chapter 11 and Section D), Jan 2019</v>
          </cell>
        </row>
        <row r="19">
          <cell r="D19" t="str">
            <v>LO#1 IFRS 17 – Coverage Units for Life and Health Insurance Contracts</v>
          </cell>
        </row>
        <row r="20">
          <cell r="D20" t="str">
            <v>LO#1 CIA Educational Note - Market Consistent Valuation of Financial Guarantees for Life and Health Insurance Contracts</v>
          </cell>
        </row>
        <row r="21">
          <cell r="D21" t="str">
            <v>LO#1 CIA Educational Note - Discount Rates for Life and Health Insurance Contracts</v>
          </cell>
        </row>
        <row r="22">
          <cell r="D22" t="str">
            <v>LO#1 IFRS 17 Spreadsheet Model</v>
          </cell>
        </row>
        <row r="23">
          <cell r="D23" t="str">
            <v>LO#1 LFM-657-22: The IFRS 17 Contractual Service Margin: A Life Insurance Perspective (Sections 1-4.8)</v>
          </cell>
        </row>
        <row r="24">
          <cell r="D24" t="str">
            <v>LO#1 CIA Educational Note: IFRS 17 Measurement and Presentation of Canadian Participating Insurance Contracts</v>
          </cell>
        </row>
        <row r="25">
          <cell r="D25" t="str">
            <v>LO#1 CIA Explanatory Report: IFRS 17 Expenses</v>
          </cell>
        </row>
        <row r="26">
          <cell r="D26" t="str">
            <v>LO#1 CIA Educational Note: IFRS 17 – Fair Value of Insurance Contracts (Including Excel)</v>
          </cell>
        </row>
        <row r="27">
          <cell r="D27" t="str">
            <v>LO#1 LFM-658-23: Risk Adjustments For Insurance Contracts Under IFRS 17, Chapter 2 “Principles Underlying Risk adjustments”</v>
          </cell>
        </row>
        <row r="28">
          <cell r="D28" t="str">
            <v>LO#1 LFM-856-23: US GAAP for Life Insurers, 2022 - Chapter 1:    US GAAP - Objectives and Implications</v>
          </cell>
        </row>
        <row r="29">
          <cell r="D29" t="str">
            <v>LO#1 LFM-856-23: US GAAP for Life Insurers, 2022 - Chapter 3:    US GAAP - Product Classification</v>
          </cell>
        </row>
        <row r="30">
          <cell r="D30" t="str">
            <v>LO#1 LFM-856-23: US GAAP for Life Insurers, 2022 - Chapter 4:    US GAAP - Expenses and Capitalization</v>
          </cell>
        </row>
        <row r="31">
          <cell r="D31" t="str">
            <v>LO#1 LFM-856-23: US GAAP for Life Insurers, 2022 - Chapter 5:    US GAAP - Non-participating Traditional Life Insurance</v>
          </cell>
        </row>
        <row r="32">
          <cell r="D32" t="str">
            <v>LO#1 LFM-856-23: US GAAP for Life Insurers, 2022 - Chapter 6:    US GAAP - Participating Traditional Life Insurance</v>
          </cell>
        </row>
        <row r="33">
          <cell r="D33" t="str">
            <v>LO#1 LFM-856-23: US GAAP for Life Insurers, 2022 - Chapter 7:    US GAAP - Universal Life Insurance (only sections 1, 2, 5-7)</v>
          </cell>
        </row>
        <row r="34">
          <cell r="D34" t="str">
            <v>LO#1 LFM-856-23: US GAAP for Life Insurers, 2022 - Chapter 8:   US GAAP - Long Duration Health (only sections 1, 2.8.2, 3-5)</v>
          </cell>
        </row>
        <row r="35">
          <cell r="D35" t="str">
            <v>LO#1 LFM-856-23: US GAAP for Life Insurers, 2022 - Chapter 11:    US GAAP - Deferred Annuities</v>
          </cell>
        </row>
        <row r="36">
          <cell r="D36" t="str">
            <v>LO#1 LFM-856-23: US GAAP for Life Insurers, 2022 - Chapter 12:    US GAAP - Annuities in Payment Status</v>
          </cell>
        </row>
        <row r="37">
          <cell r="D37" t="str">
            <v>LO#1 LFM-856-23: US GAAP for Life Insurers, 2022 - Chapter 13:    US GAAP - Group Pension (only sections 2.3, 3 &amp; 4)</v>
          </cell>
        </row>
        <row r="38">
          <cell r="D38" t="str">
            <v>LO#1 LFM-856-23: US GAAP for Life Insurers, 2022 - Chapter 15:   US GAAP - Reinsurance</v>
          </cell>
        </row>
        <row r="39">
          <cell r="D39" t="str">
            <v>LO#1 LFM-856-23: US GAAP for Life Insurers, 2022 - Chapter 19:   US GAAP - Investment Accounting</v>
          </cell>
        </row>
        <row r="40">
          <cell r="D40" t="str">
            <v>LO#1 LFM-856-23: US GAAP for Life Insurers, 2022 - Chapter 20:   US GAAP - Derivatives and Hedging</v>
          </cell>
        </row>
        <row r="41">
          <cell r="D41" t="str">
            <v>LO#1 Implementation Considerations For VA Market Risk Benefits, Financial Reporter, Sep 2019</v>
          </cell>
        </row>
        <row r="42">
          <cell r="D42" t="str">
            <v>LO#1 Targeted Improvements Interactive Model</v>
          </cell>
        </row>
        <row r="43">
          <cell r="D43" t="str">
            <v>LO#2 LFM-650-20: FASB in Focus - ACCOUNTING STANDARDS UPDATE NO. 2018-12: Targeted Improvements to the Accounting for Long-Duration Contracts Issued by Insurance Companies</v>
          </cell>
        </row>
        <row r="44">
          <cell r="D44" t="str">
            <v>LO#2 LFM-143-20: Fundamentals of the Principle Based Approach to Statutory Reserves for Life Insurance, Rudolph</v>
          </cell>
        </row>
        <row r="45">
          <cell r="D45" t="str">
            <v>LO#2 LFM-149-21: Insurance Contracts Accounting Guide, PWC, Oct 2019 (Sections 1.1, 3.5, 5.1-5.4, 5.6; Figures IG 2-1, 2-2)</v>
          </cell>
        </row>
        <row r="46">
          <cell r="D46" t="str">
            <v>LO#2 LFM-144-20: The Modernization of Insurance Company Solvency Regulation in the US, Klein, Networks Financial Institute Policy Brief, 2012 (exclude Sections 7 and 9)</v>
          </cell>
        </row>
        <row r="47">
          <cell r="D47" t="str">
            <v>LO#2 Bridging the GAAP: IFRS 17 and LDTI Differences Explored, Financial Reporter, July 2022</v>
          </cell>
        </row>
        <row r="48">
          <cell r="D48" t="str">
            <v>LO#2 Regulatory Capital Adequacy for Life Insurance Companies: A Comparison of Four Jurisdictions (including spreadsheet)</v>
          </cell>
        </row>
        <row r="49">
          <cell r="D49" t="str">
            <v>LO#2 Valuation of Life Insurance Liabilities, Lombardi, Louis J., 5th Edition, 2018, Chapter 1 – Overview of Valuation Concepts (exclude 1.1-9)</v>
          </cell>
        </row>
        <row r="50">
          <cell r="D50" t="str">
            <v>LO#2 Valuation of Life Insurance Liabilities, Lombardi, Louis J., 5th Edition, 2018, Chapter 2 – Product Classifications (2.2 only)</v>
          </cell>
        </row>
        <row r="51">
          <cell r="D51" t="str">
            <v>LO#2 Valuation of Life Insurance Liabilities, Lombardi, Louis J., 5th Edition, 2018, Chapter 3 – NAIC Annual Statement</v>
          </cell>
        </row>
        <row r="52">
          <cell r="D52" t="str">
            <v>LO#2 Valuation of Life Insurance Liabilities, Lombardi, Louis J., 5th Edition, 2018, Chapter 4 – Standard Valuation Law</v>
          </cell>
        </row>
        <row r="53">
          <cell r="D53" t="str">
            <v>LO#2 Valuation of Life Insurance Liabilities, Lombardi, Louis J., 5th Edition, 2018, Chapter 5 – The Valuation Manual</v>
          </cell>
        </row>
        <row r="54">
          <cell r="D54" t="str">
            <v>LO#2 Valuation of Life Insurance Liabilities, Lombardi, Louis J., 5th Edition, 2018, Chapter 10 – Valuation Assumptions (exclude 10.1.3, 10.3.8)</v>
          </cell>
        </row>
        <row r="55">
          <cell r="D55" t="str">
            <v>LO#2 Valuation of Life Insurance Liabilities, Lombardi, Louis J., 5th Edition, 2018, Chapter 11 – Valuation Methodologies (exclude 11.3.9 to 11.3.11)</v>
          </cell>
        </row>
        <row r="56">
          <cell r="D56" t="str">
            <v xml:space="preserve">LO#2 Valuation of Life Insurance Liabilities, Lombardi, Louis J., 5th Edition, 2018, Chapter 12 – Whole Life </v>
          </cell>
        </row>
        <row r="57">
          <cell r="D57" t="str">
            <v xml:space="preserve">LO#2 Valuation of Life Insurance Liabilities, Lombardi, Louis J., 5th Edition, 2018, Chapter 13 – Term Life Insurance </v>
          </cell>
        </row>
        <row r="58">
          <cell r="D58" t="str">
            <v>LO#2 Valuation of Life Insurance Liabilities, Lombardi, Louis J., 5th Edition, 2018, Chapter 14 – Universal Life (exclude 14.4.8, 14.4.9, 14.5.0, 14.6.2-6)</v>
          </cell>
        </row>
        <row r="59">
          <cell r="D59" t="str">
            <v>LO#2 Valuation of Life Insurance Liabilities, Lombardi, Louis J., 5th Edition, 2018, Chapter 16 – Indexed Universal Life (exclude 16.4.2-3)</v>
          </cell>
        </row>
        <row r="60">
          <cell r="D60" t="str">
            <v>LO#2 Valuation of Life Insurance Liabilities, Lombardi, Louis J., 5th Edition, 2018, Chapter 18 – Fixed Deferred  Annuities (exclude 18.7.4, 18.8)</v>
          </cell>
        </row>
        <row r="61">
          <cell r="D61" t="str">
            <v xml:space="preserve">LO#2 Valuation of Life Insurance Liabilities, Lombardi, Louis J., 5th Edition, 2018, Chapter 20 -- Indexed Deferred Annuities </v>
          </cell>
        </row>
        <row r="62">
          <cell r="D62" t="str">
            <v xml:space="preserve">LO#2 Valuation of Life Insurance Liabilities, Lombardi, Louis J., 5th Edition, 2018, Chapter 21 – Immediate Annuities </v>
          </cell>
        </row>
        <row r="63">
          <cell r="D63" t="str">
            <v>LO#2 Valuation of Life Insurance Liabilities, Lombardi, Louis J., 5th Edition, 2018, Chapter 22 – Miscellaneous Reserves (exclude 22.3 to 22.4) </v>
          </cell>
        </row>
        <row r="64">
          <cell r="D64" t="str">
            <v>LO#2 Valuation of Life Insurance Liabilities, Lombardi, Louis J., 5th Edition, 2018, Chapter 23 – PBR for Life Products (exclude 23.1)</v>
          </cell>
        </row>
        <row r="65">
          <cell r="D65" t="str">
            <v>LO#2 Valuation of Life Insurance Liabilities, Lombardi, Louis J., 5th Edition, 2018, Chapter 24 - Addendum for Variable Annuity Updates</v>
          </cell>
        </row>
        <row r="66">
          <cell r="D66" t="str">
            <v>LO#2 Valuation of Life Insurance Liabilities, Lombardi, Louis J., 5th Edition, 2018, Chapter 25 - Overview of VM-31</v>
          </cell>
        </row>
        <row r="67">
          <cell r="D67" t="str">
            <v>LO#2 Impacts of AG 48, FR, 2015</v>
          </cell>
        </row>
        <row r="68">
          <cell r="D68" t="str">
            <v>LO#2 LFM-822-16: Study Note on Actuarial Guidelines AG 38 &amp; 48 (exclude pages 6 to 8)</v>
          </cell>
        </row>
        <row r="69">
          <cell r="D69" t="str">
            <v>LO#2 Practitioner Considerations for Guideline Excess Spread Attribution Methodology under Actuarial Guideline LIII (AG53), SOA Research Institute, Jan 2023</v>
          </cell>
        </row>
        <row r="70">
          <cell r="D70" t="str">
            <v>LO#2 Principle-Based Reserves Interactive Model</v>
          </cell>
        </row>
        <row r="71">
          <cell r="D71" t="str">
            <v>LO#2 PBA Corner, Financial Reporter, Jun 2016</v>
          </cell>
        </row>
        <row r="72">
          <cell r="D72" t="str">
            <v>LO#2 Reflection of COVID-19 in Life Insurance Mortality Improvement: A Discussion Brief, American Academy of Actuaries, May 2022</v>
          </cell>
        </row>
        <row r="73">
          <cell r="D73" t="str">
            <v>LO#3 Canadian Insurance Taxation, Swales, et. Al., 4th Ed, 2015, Chapter 3, Liability for Income Tax</v>
          </cell>
        </row>
        <row r="74">
          <cell r="D74" t="str">
            <v>LO#3 Canadian Insurance Taxation, Swales, et. Al., 4th Ed, 2015, Chapter 4, Income for Tax Purposes - General Rules,</v>
          </cell>
        </row>
        <row r="75">
          <cell r="D75" t="str">
            <v>LO#3 Canadian Insurance Taxation, Swales, et. Al., 4th Ed, 2015, Chapter 5, Investment Income,</v>
          </cell>
        </row>
        <row r="76">
          <cell r="D76" t="str">
            <v>LO#3 Canadian Insurance Taxation, Swales, et. Al., 4th Ed, 2015, Chapter 6, Reserves,</v>
          </cell>
        </row>
        <row r="77">
          <cell r="D77" t="str">
            <v>LO#3 Canadian Insurance Taxation, Swales, et. Al., 4th Ed, 2015, Chapter 9, IIT</v>
          </cell>
        </row>
        <row r="78">
          <cell r="D78" t="str">
            <v xml:space="preserve">LO#3 Canadian Insurance Taxation, Swales, et. Al., 4th Ed, 2015, Chapter 10, The Taxation of Life Insurance Policies </v>
          </cell>
        </row>
        <row r="79">
          <cell r="D79" t="str">
            <v>LO#3 Canadian Insurance Taxation, Swales, et. Al., 4th Ed, 2015, Chapter 11, The Taxation of Annuites</v>
          </cell>
        </row>
        <row r="80">
          <cell r="D80" t="str">
            <v>LO#3 Canadian Insurance Taxation, Swales, et. Al., 4th Ed, 2015, Chapter 24, Provincial Premium Tax,</v>
          </cell>
        </row>
        <row r="81">
          <cell r="D81" t="str">
            <v>LO#3 LFM-846-20: Company Tax – Introductory Study Note</v>
          </cell>
        </row>
        <row r="82">
          <cell r="D82" t="str">
            <v xml:space="preserve">LO#3 LFM-845-20: Chapters 1 and 2 of Life Insurance and Modified Endowments Under IRC §7702 and §7702A, Desrochers, 2nd Edition </v>
          </cell>
        </row>
        <row r="83">
          <cell r="D83" t="str">
            <v>LO#3 LFM-850-22: Changes to Section 7702 (IRC) and Nonforfeiture Interet Rates, Lewis &amp; Ellis, Jan 2021</v>
          </cell>
        </row>
        <row r="84">
          <cell r="D84" t="str">
            <v>LO#3 The Tax Cuts and Jobs Act of 2017— Effects on Life Insurers, American Academy of Actuaries, Oct 2020</v>
          </cell>
        </row>
        <row r="85">
          <cell r="D85" t="str">
            <v>LO#4 Economic Capital for life Insurance Companies, SOA Research paper, Oct 2016 (only sections 2 and 6)</v>
          </cell>
        </row>
        <row r="86">
          <cell r="D86" t="str">
            <v xml:space="preserve">LO#4 A Multi-Stakeholder Approach to Capital Adequacy, Conning Research </v>
          </cell>
        </row>
        <row r="87">
          <cell r="D87" t="str">
            <v xml:space="preserve">LO#4 The Theory of Risk Capital in Financial Firms, Chew </v>
          </cell>
        </row>
        <row r="88">
          <cell r="D88" t="str">
            <v xml:space="preserve">LO#4 The Theory of Risk Capital in Financial Firms, Chew </v>
          </cell>
        </row>
        <row r="89">
          <cell r="D89" t="str">
            <v>LO#4 LFM-645-23: OSFI LICAT Guideline, Chapters 1 - 11, excluding Sections 4.2-4.4 and 7.3-7.11</v>
          </cell>
        </row>
        <row r="90">
          <cell r="D90" t="str">
            <v>LO#4 LFM-636-20: OSFI Guideline A-4 Internal Target Capital Ratio for Insurance Companies, December 2017</v>
          </cell>
        </row>
        <row r="91">
          <cell r="D91" t="str">
            <v>LO#4 LFM-641-19: OSFI: Own Risk and Solvency Assessment (E-19), December 2017</v>
          </cell>
        </row>
        <row r="92">
          <cell r="D92" t="str">
            <v xml:space="preserve">LO#4 LFM-151-22: IAIS—International Capital Standard, ComFrame, Holistic Framework for Systemic Risk in the Insurance Sector, Sullivan &amp; Cromwell LLP, Dec 2019, Only pages 1-3, 8-28  </v>
          </cell>
        </row>
        <row r="93">
          <cell r="D93" t="str">
            <v>LO#4 LFM-813-13: U.S. Insurance Regulation Solvency Framework and Current Topics</v>
          </cell>
        </row>
        <row r="94">
          <cell r="D94" t="str">
            <v>LO#4 Lombardi, Chapter 29 – Risk-Based Capital, Valuation of Insurance Liabilities, 5th Ed.</v>
          </cell>
        </row>
        <row r="95">
          <cell r="D95" t="str">
            <v xml:space="preserve">LO#4 LFM-852-22: Group Capital Calculation: Public Summary, National Association of Insurance Commissioners,  Dec 2020  </v>
          </cell>
        </row>
        <row r="96">
          <cell r="D96" t="str">
            <v>LO#4 LFM-853-22: Group Capital Calculation: Pictorial, National Association of Insurance Commissioners, Dec 2020</v>
          </cell>
        </row>
        <row r="97">
          <cell r="D97" t="str">
            <v>LO#4 LFM-854-22:NAIC Own Risk and Solvency Assessment (ORSA) Guidance Manual, National Association of Insurance Commissioners, Dec 2017</v>
          </cell>
        </row>
        <row r="98">
          <cell r="D98" t="str">
            <v>LO#4 ASOP 55 – Capital Adequacy Assessment, Section 3 and Appendix 1</v>
          </cell>
        </row>
        <row r="99">
          <cell r="D99" t="str">
            <v xml:space="preserve">LO#5 LFM-106-07: Insurance Industry Mergers and Acquisitions, Chapter 4 (Sections 4.1-4.6) </v>
          </cell>
        </row>
        <row r="100">
          <cell r="D100" t="str">
            <v xml:space="preserve">LO#5 Embedded Value: Practice and Theory, SOA, Actuarial Practice Forum, March 2009 </v>
          </cell>
        </row>
        <row r="101">
          <cell r="D101" t="str">
            <v xml:space="preserve">LO#5 LFM-138-16: Prudential Financial - Stockholder's Equity and Operating Leverage, HBR, 2008  </v>
          </cell>
        </row>
        <row r="102">
          <cell r="D102" t="str">
            <v>LO#5 Will IFRS 17 replace EV, Milliman, Sep 2018</v>
          </cell>
        </row>
        <row r="103">
          <cell r="D103" t="str">
            <v>LO#5 OSFI Guideline B-15: Climate Risk Management</v>
          </cell>
        </row>
        <row r="104">
          <cell r="D104" t="str">
            <v>LO#5 Chapter 19 – Variable Deferred Annuities, Lombardi, Valuation of Insurance Liabilities, 5th Ed., Section 19.4</v>
          </cell>
        </row>
        <row r="105">
          <cell r="D105" t="str">
            <v>LO#5 LFM-152-22: Introduction to Source of Earnings Analysis (excluding Appendices)</v>
          </cell>
        </row>
        <row r="106">
          <cell r="D106" t="str">
            <v>LO#6 LFM-144-20: The Modernization of Insurance Company Solvency Regulation in the US, Klein, Networks Financial Institute Policy Brief, 2012 (exclude Sections 7 and 9)</v>
          </cell>
        </row>
        <row r="107">
          <cell r="D107" t="str">
            <v xml:space="preserve">LO#6 LFM-XXX-24: Insurance Contracts First Impressions: 2020 Edition IFRS 17, KPMG, July 2020 </v>
          </cell>
        </row>
        <row r="108">
          <cell r="D108" t="str">
            <v>LO#6 LFM-847-20: Life Insurance Regulatory Framework, OSFI, 2012</v>
          </cell>
        </row>
        <row r="109">
          <cell r="D109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10">
          <cell r="D110" t="str">
            <v>LO#6 Bridging the GAAP: IFRS 17 and LDTI Differences Explored, Financial Reporter, July 2022</v>
          </cell>
        </row>
        <row r="111">
          <cell r="D111" t="str">
            <v>LO#6 Regulatory Capital Adequacy for Life Insurance Companies: A Comparison of Four Jurisdictions (including spreadsheet)</v>
          </cell>
        </row>
        <row r="118">
          <cell r="C118" t="str">
            <v>Retrieval</v>
          </cell>
        </row>
        <row r="119">
          <cell r="C119" t="str">
            <v>Comprehension</v>
          </cell>
        </row>
        <row r="120">
          <cell r="C120" t="str">
            <v>Analysis</v>
          </cell>
        </row>
        <row r="121">
          <cell r="C121" t="str">
            <v>Knowledge Utilization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63F5-EC6D-44CA-9EB4-4E8FAAF2F26F}">
  <dimension ref="A1:L21"/>
  <sheetViews>
    <sheetView workbookViewId="0">
      <selection activeCell="B21" sqref="B21"/>
    </sheetView>
  </sheetViews>
  <sheetFormatPr defaultRowHeight="15" x14ac:dyDescent="0.25"/>
  <cols>
    <col min="1" max="1" width="37.85546875" customWidth="1"/>
  </cols>
  <sheetData>
    <row r="1" spans="1:12" ht="15.75" x14ac:dyDescent="0.25">
      <c r="A1" s="1" t="s">
        <v>0</v>
      </c>
    </row>
    <row r="2" spans="1:12" ht="15.75" x14ac:dyDescent="0.25">
      <c r="A2" s="1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1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</row>
    <row r="5" spans="1:12" x14ac:dyDescent="0.25">
      <c r="A5" s="3" t="s">
        <v>2</v>
      </c>
      <c r="B5" s="5">
        <v>20</v>
      </c>
      <c r="C5" s="5">
        <v>11</v>
      </c>
      <c r="D5" s="5">
        <v>2</v>
      </c>
      <c r="E5" s="5">
        <v>-7</v>
      </c>
      <c r="F5" s="5">
        <v>-3</v>
      </c>
      <c r="G5" s="5">
        <v>1</v>
      </c>
      <c r="H5" s="5">
        <v>5</v>
      </c>
      <c r="I5" s="5">
        <v>9</v>
      </c>
      <c r="J5" s="5">
        <v>13</v>
      </c>
      <c r="K5" s="5">
        <v>17</v>
      </c>
      <c r="L5" s="5">
        <v>21</v>
      </c>
    </row>
    <row r="6" spans="1:12" x14ac:dyDescent="0.25">
      <c r="A6" s="3" t="s">
        <v>3</v>
      </c>
      <c r="B6" s="4"/>
      <c r="C6" s="6">
        <v>1.3404084948331346E-2</v>
      </c>
      <c r="D6" s="6">
        <v>6.4510021492037804E-3</v>
      </c>
      <c r="E6" s="6">
        <v>1.362612037293668E-3</v>
      </c>
      <c r="F6" s="6">
        <v>1.0318740821470919E-2</v>
      </c>
      <c r="G6" s="6">
        <v>1.0805685695175416E-2</v>
      </c>
      <c r="H6" s="6">
        <v>7.4137183317498963E-3</v>
      </c>
      <c r="I6" s="6">
        <v>5.8588685855117109E-3</v>
      </c>
      <c r="J6" s="6">
        <v>1.0498111075421219E-2</v>
      </c>
      <c r="K6" s="6">
        <v>5.7011272093794221E-3</v>
      </c>
      <c r="L6" s="6">
        <v>4.7973968193229565E-3</v>
      </c>
    </row>
    <row r="7" spans="1:12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5">
      <c r="A9" s="13" t="s">
        <v>11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2" spans="1:12" x14ac:dyDescent="0.25">
      <c r="A12" s="7" t="s">
        <v>1</v>
      </c>
      <c r="B12" s="7">
        <v>0</v>
      </c>
      <c r="C12" s="7">
        <v>1</v>
      </c>
      <c r="D12" s="7">
        <v>2</v>
      </c>
      <c r="E12" s="7">
        <v>3</v>
      </c>
      <c r="F12" s="7">
        <v>4</v>
      </c>
      <c r="G12" s="7">
        <v>5</v>
      </c>
      <c r="H12" s="7">
        <v>6</v>
      </c>
      <c r="I12" s="7">
        <v>7</v>
      </c>
      <c r="J12" s="7">
        <v>8</v>
      </c>
      <c r="K12" s="7">
        <v>9</v>
      </c>
      <c r="L12" s="7">
        <v>10</v>
      </c>
    </row>
    <row r="13" spans="1:12" x14ac:dyDescent="0.25">
      <c r="A13" s="7" t="s">
        <v>4</v>
      </c>
      <c r="B13" s="14">
        <f t="shared" ref="B13:L13" si="0">B5</f>
        <v>20</v>
      </c>
      <c r="C13" s="14">
        <f t="shared" si="0"/>
        <v>11</v>
      </c>
      <c r="D13" s="14">
        <f t="shared" si="0"/>
        <v>2</v>
      </c>
      <c r="E13" s="14">
        <f t="shared" si="0"/>
        <v>-7</v>
      </c>
      <c r="F13" s="14">
        <f t="shared" si="0"/>
        <v>-3</v>
      </c>
      <c r="G13" s="14">
        <f t="shared" si="0"/>
        <v>1</v>
      </c>
      <c r="H13" s="14">
        <f t="shared" si="0"/>
        <v>5</v>
      </c>
      <c r="I13" s="14">
        <f t="shared" si="0"/>
        <v>9</v>
      </c>
      <c r="J13" s="14">
        <f t="shared" si="0"/>
        <v>13</v>
      </c>
      <c r="K13" s="14">
        <f t="shared" si="0"/>
        <v>17</v>
      </c>
      <c r="L13" s="14">
        <f t="shared" si="0"/>
        <v>21</v>
      </c>
    </row>
    <row r="14" spans="1:12" x14ac:dyDescent="0.25">
      <c r="A14" s="7" t="s">
        <v>5</v>
      </c>
      <c r="B14" s="14">
        <f>B13*-1</f>
        <v>-20</v>
      </c>
      <c r="C14" s="14">
        <f t="shared" ref="C14:I14" si="1">C13*-1</f>
        <v>-11</v>
      </c>
      <c r="D14" s="14">
        <f t="shared" si="1"/>
        <v>-2</v>
      </c>
      <c r="E14" s="14">
        <f t="shared" si="1"/>
        <v>7</v>
      </c>
      <c r="F14" s="14">
        <f t="shared" si="1"/>
        <v>3</v>
      </c>
      <c r="G14" s="14">
        <f t="shared" si="1"/>
        <v>-1</v>
      </c>
      <c r="H14" s="14">
        <f t="shared" si="1"/>
        <v>-5</v>
      </c>
      <c r="I14" s="14">
        <f t="shared" si="1"/>
        <v>-9</v>
      </c>
      <c r="J14" s="14">
        <f>J13*-1</f>
        <v>-13</v>
      </c>
      <c r="K14" s="14">
        <f>K13*-1</f>
        <v>-17</v>
      </c>
      <c r="L14" s="14">
        <f>L13*-1</f>
        <v>-21</v>
      </c>
    </row>
    <row r="15" spans="1:12" x14ac:dyDescent="0.25">
      <c r="A15" s="7" t="s">
        <v>6</v>
      </c>
      <c r="B15" s="7"/>
      <c r="C15" s="10">
        <f t="shared" ref="C15:L15" si="2">C6</f>
        <v>1.3404084948331346E-2</v>
      </c>
      <c r="D15" s="10">
        <f t="shared" si="2"/>
        <v>6.4510021492037804E-3</v>
      </c>
      <c r="E15" s="10">
        <f t="shared" si="2"/>
        <v>1.362612037293668E-3</v>
      </c>
      <c r="F15" s="10">
        <f t="shared" si="2"/>
        <v>1.0318740821470919E-2</v>
      </c>
      <c r="G15" s="10">
        <f t="shared" si="2"/>
        <v>1.0805685695175416E-2</v>
      </c>
      <c r="H15" s="10">
        <f t="shared" si="2"/>
        <v>7.4137183317498963E-3</v>
      </c>
      <c r="I15" s="10">
        <f t="shared" si="2"/>
        <v>5.8588685855117109E-3</v>
      </c>
      <c r="J15" s="10">
        <f t="shared" si="2"/>
        <v>1.0498111075421219E-2</v>
      </c>
      <c r="K15" s="10">
        <f t="shared" si="2"/>
        <v>5.7011272093794221E-3</v>
      </c>
      <c r="L15" s="10">
        <f t="shared" si="2"/>
        <v>4.7973968193229565E-3</v>
      </c>
    </row>
    <row r="16" spans="1:12" x14ac:dyDescent="0.25">
      <c r="A16" s="7" t="s">
        <v>7</v>
      </c>
      <c r="B16" s="10">
        <v>1.05</v>
      </c>
      <c r="C16" s="10">
        <f>$B$16*C15</f>
        <v>1.4074289195747913E-2</v>
      </c>
      <c r="D16" s="10">
        <f t="shared" ref="D16:L16" si="3">$B$16*D15</f>
        <v>6.77355225666397E-3</v>
      </c>
      <c r="E16" s="10">
        <f t="shared" si="3"/>
        <v>1.4307426391583515E-3</v>
      </c>
      <c r="F16" s="10">
        <f t="shared" si="3"/>
        <v>1.0834677862544466E-2</v>
      </c>
      <c r="G16" s="10">
        <f t="shared" si="3"/>
        <v>1.1345969979934187E-2</v>
      </c>
      <c r="H16" s="10">
        <f t="shared" si="3"/>
        <v>7.7844042483373914E-3</v>
      </c>
      <c r="I16" s="10">
        <f t="shared" si="3"/>
        <v>6.1518120147872968E-3</v>
      </c>
      <c r="J16" s="10">
        <f t="shared" si="3"/>
        <v>1.102301662919228E-2</v>
      </c>
      <c r="K16" s="10">
        <f t="shared" si="3"/>
        <v>5.9861835698483933E-3</v>
      </c>
      <c r="L16" s="10">
        <f t="shared" si="3"/>
        <v>5.0372666602891041E-3</v>
      </c>
    </row>
    <row r="17" spans="1:12" x14ac:dyDescent="0.25">
      <c r="A17" s="7" t="s">
        <v>12</v>
      </c>
      <c r="B17" s="11">
        <v>1</v>
      </c>
      <c r="C17" s="11">
        <f>1/(1+C16)</f>
        <v>0.98612104719969762</v>
      </c>
      <c r="D17" s="11">
        <f t="shared" ref="D17:L17" si="4">1/(1+D16)</f>
        <v>0.99327202006699411</v>
      </c>
      <c r="E17" s="11">
        <f t="shared" si="4"/>
        <v>0.99857130146076012</v>
      </c>
      <c r="F17" s="11">
        <f t="shared" si="4"/>
        <v>0.98928145412912127</v>
      </c>
      <c r="G17" s="11">
        <f t="shared" si="4"/>
        <v>0.9887813168621622</v>
      </c>
      <c r="H17" s="11">
        <f t="shared" si="4"/>
        <v>0.99227572463363978</v>
      </c>
      <c r="I17" s="11">
        <f t="shared" si="4"/>
        <v>0.99388580138570903</v>
      </c>
      <c r="J17" s="11">
        <f t="shared" si="4"/>
        <v>0.98909716549684135</v>
      </c>
      <c r="K17" s="11">
        <f t="shared" si="4"/>
        <v>0.99404943758908704</v>
      </c>
      <c r="L17" s="11">
        <f t="shared" si="4"/>
        <v>0.99498798021985013</v>
      </c>
    </row>
    <row r="18" spans="1:12" x14ac:dyDescent="0.25">
      <c r="A18" s="12" t="s">
        <v>13</v>
      </c>
      <c r="B18" s="11">
        <v>1</v>
      </c>
      <c r="C18" s="11">
        <f>C17*B18</f>
        <v>0.98612104719969762</v>
      </c>
      <c r="D18" s="11">
        <f t="shared" ref="D18" si="5">D17*C18</f>
        <v>0.97948644458262335</v>
      </c>
      <c r="E18" s="11">
        <f t="shared" ref="E18" si="6">E17*D18</f>
        <v>0.9780870537300429</v>
      </c>
      <c r="F18" s="11">
        <f t="shared" ref="F18" si="7">F17*E18</f>
        <v>0.96760338277892477</v>
      </c>
      <c r="G18" s="11">
        <f t="shared" ref="G18" si="8">G17*F18</f>
        <v>0.95674814702442801</v>
      </c>
      <c r="H18" s="11">
        <f t="shared" ref="H18" si="9">H17*G18</f>
        <v>0.94935796088055646</v>
      </c>
      <c r="I18" s="11">
        <f t="shared" ref="I18" si="10">I17*H18</f>
        <v>0.94355339775167446</v>
      </c>
      <c r="J18" s="11">
        <f t="shared" ref="J18" si="11">J17*I18</f>
        <v>0.93326599121109488</v>
      </c>
      <c r="K18" s="11">
        <f t="shared" ref="K18" si="12">K17*J18</f>
        <v>0.92771253368441076</v>
      </c>
      <c r="L18" s="11">
        <f t="shared" ref="L18" si="13">L17*K18</f>
        <v>0.9230628201152915</v>
      </c>
    </row>
    <row r="19" spans="1:12" ht="26.25" x14ac:dyDescent="0.25">
      <c r="A19" s="12" t="s">
        <v>8</v>
      </c>
      <c r="B19" s="9"/>
      <c r="C19" s="17">
        <f>C18*C14</f>
        <v>-10.847331519196674</v>
      </c>
      <c r="D19" s="17">
        <f t="shared" ref="D19:L19" si="14">D18*D14</f>
        <v>-1.9589728891652467</v>
      </c>
      <c r="E19" s="17">
        <f t="shared" si="14"/>
        <v>6.8466093761103002</v>
      </c>
      <c r="F19" s="17">
        <f t="shared" si="14"/>
        <v>2.9028101483367745</v>
      </c>
      <c r="G19" s="17">
        <f t="shared" si="14"/>
        <v>-0.95674814702442801</v>
      </c>
      <c r="H19" s="17">
        <f t="shared" si="14"/>
        <v>-4.7467898044027823</v>
      </c>
      <c r="I19" s="17">
        <f t="shared" si="14"/>
        <v>-8.4919805797650696</v>
      </c>
      <c r="J19" s="17">
        <f t="shared" si="14"/>
        <v>-12.132457885744234</v>
      </c>
      <c r="K19" s="17">
        <f t="shared" si="14"/>
        <v>-15.771113072634982</v>
      </c>
      <c r="L19" s="17">
        <f t="shared" si="14"/>
        <v>-19.384319222421123</v>
      </c>
    </row>
    <row r="20" spans="1:12" ht="15.75" thickBot="1" x14ac:dyDescent="0.3">
      <c r="A20" s="7" t="s">
        <v>9</v>
      </c>
      <c r="B20" s="15">
        <f>MAX(C19:L19)</f>
        <v>6.8466093761103002</v>
      </c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5.75" thickBot="1" x14ac:dyDescent="0.3">
      <c r="A21" s="7" t="s">
        <v>10</v>
      </c>
      <c r="B21" s="16">
        <f>B20+B13</f>
        <v>26.846609376110301</v>
      </c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pageMargins left="0.7" right="0.7" top="0.75" bottom="0.75" header="0.3" footer="0.3"/>
  <pageSetup orientation="portrait" r:id="rId1"/>
  <headerFooter>
    <oddFooter>&amp;C_x000D_&amp;1#&amp;"Calibri"&amp;10&amp;K000000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A52B-A7D2-4169-AA59-EC70C48EACD9}">
  <dimension ref="A1:Q34"/>
  <sheetViews>
    <sheetView workbookViewId="0">
      <selection activeCell="C22" sqref="C22"/>
    </sheetView>
  </sheetViews>
  <sheetFormatPr defaultColWidth="8.7109375" defaultRowHeight="15.75" x14ac:dyDescent="0.25"/>
  <cols>
    <col min="1" max="1" width="49.5703125" style="18" customWidth="1"/>
    <col min="2" max="16384" width="8.7109375" style="18"/>
  </cols>
  <sheetData>
    <row r="1" spans="1:17" x14ac:dyDescent="0.25">
      <c r="A1" s="1" t="s">
        <v>36</v>
      </c>
    </row>
    <row r="2" spans="1:17" x14ac:dyDescent="0.25">
      <c r="A2" s="1" t="s">
        <v>35</v>
      </c>
    </row>
    <row r="3" spans="1:17" x14ac:dyDescent="0.25">
      <c r="A3" s="1" t="s">
        <v>34</v>
      </c>
    </row>
    <row r="4" spans="1:17" x14ac:dyDescent="0.25">
      <c r="A4" s="1" t="s">
        <v>33</v>
      </c>
    </row>
    <row r="5" spans="1:17" x14ac:dyDescent="0.25">
      <c r="A5" s="1" t="s">
        <v>32</v>
      </c>
    </row>
    <row r="7" spans="1:17" x14ac:dyDescent="0.25">
      <c r="A7" s="26" t="s">
        <v>31</v>
      </c>
      <c r="B7" s="25">
        <v>0.06</v>
      </c>
    </row>
    <row r="8" spans="1:17" x14ac:dyDescent="0.25">
      <c r="A8" s="26" t="s">
        <v>30</v>
      </c>
      <c r="B8" s="25">
        <v>0.1</v>
      </c>
    </row>
    <row r="9" spans="1:17" x14ac:dyDescent="0.25">
      <c r="A9" s="26" t="s">
        <v>29</v>
      </c>
      <c r="B9" s="25">
        <v>0.05</v>
      </c>
    </row>
    <row r="11" spans="1:17" x14ac:dyDescent="0.25">
      <c r="A11" s="1" t="s">
        <v>28</v>
      </c>
    </row>
    <row r="13" spans="1:17" x14ac:dyDescent="0.25">
      <c r="A13" s="22" t="s">
        <v>20</v>
      </c>
      <c r="B13" s="21">
        <v>0.25</v>
      </c>
      <c r="C13" s="21">
        <f t="shared" ref="C13:Q13" si="0">B13+0.25</f>
        <v>0.5</v>
      </c>
      <c r="D13" s="21">
        <f t="shared" si="0"/>
        <v>0.75</v>
      </c>
      <c r="E13" s="21">
        <f t="shared" si="0"/>
        <v>1</v>
      </c>
      <c r="F13" s="21">
        <f t="shared" si="0"/>
        <v>1.25</v>
      </c>
      <c r="G13" s="21">
        <f t="shared" si="0"/>
        <v>1.5</v>
      </c>
      <c r="H13" s="21">
        <f t="shared" si="0"/>
        <v>1.75</v>
      </c>
      <c r="I13" s="21">
        <f t="shared" si="0"/>
        <v>2</v>
      </c>
      <c r="J13" s="21">
        <f t="shared" si="0"/>
        <v>2.25</v>
      </c>
      <c r="K13" s="21">
        <f t="shared" si="0"/>
        <v>2.5</v>
      </c>
      <c r="L13" s="21">
        <f t="shared" si="0"/>
        <v>2.75</v>
      </c>
      <c r="M13" s="21">
        <f t="shared" si="0"/>
        <v>3</v>
      </c>
      <c r="N13" s="21">
        <f t="shared" si="0"/>
        <v>3.25</v>
      </c>
      <c r="O13" s="21">
        <f t="shared" si="0"/>
        <v>3.5</v>
      </c>
      <c r="P13" s="21">
        <f t="shared" si="0"/>
        <v>3.75</v>
      </c>
      <c r="Q13" s="21">
        <f t="shared" si="0"/>
        <v>4</v>
      </c>
    </row>
    <row r="14" spans="1:17" x14ac:dyDescent="0.25">
      <c r="A14" s="22" t="s">
        <v>27</v>
      </c>
      <c r="B14" s="21">
        <v>100</v>
      </c>
      <c r="C14" s="21">
        <v>90</v>
      </c>
      <c r="D14" s="21">
        <v>110</v>
      </c>
      <c r="E14" s="21">
        <v>95</v>
      </c>
      <c r="F14" s="21">
        <v>130</v>
      </c>
      <c r="G14" s="21">
        <v>115</v>
      </c>
      <c r="H14" s="21">
        <v>125</v>
      </c>
      <c r="I14" s="21">
        <v>130</v>
      </c>
      <c r="J14" s="21">
        <v>175</v>
      </c>
      <c r="K14" s="21">
        <f>150</f>
        <v>150</v>
      </c>
      <c r="L14" s="21">
        <v>130</v>
      </c>
      <c r="M14" s="21">
        <v>140</v>
      </c>
      <c r="N14" s="21">
        <v>155</v>
      </c>
      <c r="O14" s="21">
        <v>170</v>
      </c>
      <c r="P14" s="21">
        <v>165</v>
      </c>
      <c r="Q14" s="21">
        <v>160</v>
      </c>
    </row>
    <row r="15" spans="1:17" x14ac:dyDescent="0.25">
      <c r="A15" s="24" t="s">
        <v>26</v>
      </c>
      <c r="B15" s="23">
        <f t="shared" ref="B15:Q15" si="1">B14*80%</f>
        <v>80</v>
      </c>
      <c r="C15" s="23">
        <f t="shared" si="1"/>
        <v>72</v>
      </c>
      <c r="D15" s="23">
        <f t="shared" si="1"/>
        <v>88</v>
      </c>
      <c r="E15" s="23">
        <f t="shared" si="1"/>
        <v>76</v>
      </c>
      <c r="F15" s="23">
        <f t="shared" si="1"/>
        <v>104</v>
      </c>
      <c r="G15" s="23">
        <f t="shared" si="1"/>
        <v>92</v>
      </c>
      <c r="H15" s="23">
        <f t="shared" si="1"/>
        <v>100</v>
      </c>
      <c r="I15" s="23">
        <f t="shared" si="1"/>
        <v>104</v>
      </c>
      <c r="J15" s="23">
        <f t="shared" si="1"/>
        <v>140</v>
      </c>
      <c r="K15" s="23">
        <f t="shared" si="1"/>
        <v>120</v>
      </c>
      <c r="L15" s="23">
        <f t="shared" si="1"/>
        <v>104</v>
      </c>
      <c r="M15" s="23">
        <f t="shared" si="1"/>
        <v>112</v>
      </c>
      <c r="N15" s="23">
        <f t="shared" si="1"/>
        <v>124</v>
      </c>
      <c r="O15" s="23">
        <f t="shared" si="1"/>
        <v>136</v>
      </c>
      <c r="P15" s="23">
        <f t="shared" si="1"/>
        <v>132</v>
      </c>
      <c r="Q15" s="23">
        <f t="shared" si="1"/>
        <v>128</v>
      </c>
    </row>
    <row r="16" spans="1:17" x14ac:dyDescent="0.25">
      <c r="A16" s="22" t="s">
        <v>25</v>
      </c>
      <c r="B16" s="21">
        <f t="shared" ref="B16:Q16" si="2">B14+B15</f>
        <v>180</v>
      </c>
      <c r="C16" s="21">
        <f t="shared" si="2"/>
        <v>162</v>
      </c>
      <c r="D16" s="21">
        <f t="shared" si="2"/>
        <v>198</v>
      </c>
      <c r="E16" s="21">
        <f t="shared" si="2"/>
        <v>171</v>
      </c>
      <c r="F16" s="21">
        <f t="shared" si="2"/>
        <v>234</v>
      </c>
      <c r="G16" s="21">
        <f t="shared" si="2"/>
        <v>207</v>
      </c>
      <c r="H16" s="21">
        <f t="shared" si="2"/>
        <v>225</v>
      </c>
      <c r="I16" s="21">
        <f t="shared" si="2"/>
        <v>234</v>
      </c>
      <c r="J16" s="21">
        <f t="shared" si="2"/>
        <v>315</v>
      </c>
      <c r="K16" s="21">
        <f t="shared" si="2"/>
        <v>270</v>
      </c>
      <c r="L16" s="21">
        <f t="shared" si="2"/>
        <v>234</v>
      </c>
      <c r="M16" s="21">
        <f t="shared" si="2"/>
        <v>252</v>
      </c>
      <c r="N16" s="21">
        <f t="shared" si="2"/>
        <v>279</v>
      </c>
      <c r="O16" s="21">
        <f t="shared" si="2"/>
        <v>306</v>
      </c>
      <c r="P16" s="21">
        <f t="shared" si="2"/>
        <v>297</v>
      </c>
      <c r="Q16" s="21">
        <f t="shared" si="2"/>
        <v>288</v>
      </c>
    </row>
    <row r="19" spans="1:17" x14ac:dyDescent="0.25">
      <c r="A19" s="1" t="s">
        <v>24</v>
      </c>
    </row>
    <row r="20" spans="1:17" x14ac:dyDescent="0.25">
      <c r="A20" s="18" t="s">
        <v>23</v>
      </c>
    </row>
    <row r="21" spans="1:17" x14ac:dyDescent="0.25">
      <c r="A21" s="7" t="s">
        <v>22</v>
      </c>
      <c r="B21" s="10">
        <f>B14/B16 * $B$7 + B15/B16*$B$8</f>
        <v>7.7777777777777779E-2</v>
      </c>
      <c r="C21" s="10"/>
      <c r="D21" s="1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10"/>
      <c r="C22" s="10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10"/>
      <c r="C23" s="10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 t="s">
        <v>21</v>
      </c>
      <c r="B25" s="7">
        <f t="shared" ref="B25:Q25" si="3">B14+B15</f>
        <v>180</v>
      </c>
      <c r="C25" s="7">
        <f t="shared" si="3"/>
        <v>162</v>
      </c>
      <c r="D25" s="7">
        <f t="shared" si="3"/>
        <v>198</v>
      </c>
      <c r="E25" s="7">
        <f t="shared" si="3"/>
        <v>171</v>
      </c>
      <c r="F25" s="7">
        <f t="shared" si="3"/>
        <v>234</v>
      </c>
      <c r="G25" s="7">
        <f t="shared" si="3"/>
        <v>207</v>
      </c>
      <c r="H25" s="7">
        <f t="shared" si="3"/>
        <v>225</v>
      </c>
      <c r="I25" s="7">
        <f t="shared" si="3"/>
        <v>234</v>
      </c>
      <c r="J25" s="7">
        <f t="shared" si="3"/>
        <v>315</v>
      </c>
      <c r="K25" s="7">
        <f t="shared" si="3"/>
        <v>270</v>
      </c>
      <c r="L25" s="7">
        <f t="shared" si="3"/>
        <v>234</v>
      </c>
      <c r="M25" s="7">
        <f t="shared" si="3"/>
        <v>252</v>
      </c>
      <c r="N25" s="7">
        <f t="shared" si="3"/>
        <v>279</v>
      </c>
      <c r="O25" s="7">
        <f t="shared" si="3"/>
        <v>306</v>
      </c>
      <c r="P25" s="7">
        <f t="shared" si="3"/>
        <v>297</v>
      </c>
      <c r="Q25" s="7">
        <f t="shared" si="3"/>
        <v>288</v>
      </c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 t="s">
        <v>20</v>
      </c>
      <c r="B27" s="7">
        <v>1</v>
      </c>
      <c r="C27" s="7">
        <v>2</v>
      </c>
      <c r="D27" s="7">
        <v>3</v>
      </c>
      <c r="E27" s="7">
        <v>4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 t="s">
        <v>19</v>
      </c>
      <c r="B28" s="7">
        <f>AVERAGE(B25:E25)</f>
        <v>177.75</v>
      </c>
      <c r="C28" s="7">
        <f>AVERAGE(F25:I25)</f>
        <v>225</v>
      </c>
      <c r="D28" s="7">
        <f>AVERAGE(J25:M25)</f>
        <v>267.75</v>
      </c>
      <c r="E28" s="7">
        <f>AVERAGE(N25:Q25)</f>
        <v>292.5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 t="s">
        <v>18</v>
      </c>
      <c r="B29" s="20">
        <f>$B$21</f>
        <v>7.7777777777777779E-2</v>
      </c>
      <c r="C29" s="20">
        <f>$B$21</f>
        <v>7.7777777777777779E-2</v>
      </c>
      <c r="D29" s="20">
        <f>$B$21</f>
        <v>7.7777777777777779E-2</v>
      </c>
      <c r="E29" s="20">
        <f>$B$21</f>
        <v>7.7777777777777779E-2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 t="s">
        <v>17</v>
      </c>
      <c r="B30" s="7">
        <f>B28*B29</f>
        <v>13.825000000000001</v>
      </c>
      <c r="C30" s="7">
        <f>C28*C29</f>
        <v>17.5</v>
      </c>
      <c r="D30" s="7">
        <f>D28*D29</f>
        <v>20.824999999999999</v>
      </c>
      <c r="E30" s="7">
        <f>E28*E29</f>
        <v>22.75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 t="s">
        <v>16</v>
      </c>
      <c r="B31" s="7">
        <f>1/(1+$B$9)^B27</f>
        <v>0.95238095238095233</v>
      </c>
      <c r="C31" s="7">
        <f>1/(1+$B$9)^C27</f>
        <v>0.90702947845804982</v>
      </c>
      <c r="D31" s="7">
        <f>1/(1+$B$9)^D27</f>
        <v>0.86383759853147601</v>
      </c>
      <c r="E31" s="7">
        <f>1/(1+$B$9)^E27</f>
        <v>0.82270247479188197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 t="s">
        <v>15</v>
      </c>
      <c r="B32" s="7">
        <f>B30*B31</f>
        <v>13.166666666666666</v>
      </c>
      <c r="C32" s="7">
        <f>C30*C31</f>
        <v>15.873015873015872</v>
      </c>
      <c r="D32" s="7">
        <f>D30*D31</f>
        <v>17.989417989417987</v>
      </c>
      <c r="E32" s="7">
        <f>E30*E31</f>
        <v>18.716481301515316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6.5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6.5" thickBot="1" x14ac:dyDescent="0.3">
      <c r="A34" s="7" t="s">
        <v>14</v>
      </c>
      <c r="B34" s="19">
        <f>SUM(B32:E32)</f>
        <v>65.745581830615833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</sheetData>
  <pageMargins left="0.7" right="0.7" top="0.75" bottom="0.75" header="0.3" footer="0.3"/>
  <headerFooter>
    <oddFooter>&amp;C_x000D_&amp;1#&amp;"Calibri"&amp;10&amp;K000000 CONFIDENTIAL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7469-32C4-4C97-92CA-47231515DA0F}">
  <dimension ref="A1:O60"/>
  <sheetViews>
    <sheetView tabSelected="1" topLeftCell="A31" workbookViewId="0">
      <selection activeCell="B56" sqref="B56"/>
    </sheetView>
  </sheetViews>
  <sheetFormatPr defaultColWidth="8.7109375" defaultRowHeight="15.75" x14ac:dyDescent="0.25"/>
  <cols>
    <col min="1" max="1" width="45.85546875" style="18" bestFit="1" customWidth="1"/>
    <col min="2" max="16384" width="8.7109375" style="18"/>
  </cols>
  <sheetData>
    <row r="1" spans="1:15" x14ac:dyDescent="0.25">
      <c r="A1" s="1" t="s">
        <v>63</v>
      </c>
    </row>
    <row r="2" spans="1:15" x14ac:dyDescent="0.25">
      <c r="A2" s="1" t="s">
        <v>62</v>
      </c>
    </row>
    <row r="3" spans="1:15" x14ac:dyDescent="0.25">
      <c r="A3" s="1" t="s">
        <v>61</v>
      </c>
    </row>
    <row r="4" spans="1:15" x14ac:dyDescent="0.25">
      <c r="A4" s="1"/>
    </row>
    <row r="5" spans="1:15" x14ac:dyDescent="0.25">
      <c r="A5" s="37" t="s">
        <v>60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5" s="39" customFormat="1" x14ac:dyDescent="0.25">
      <c r="A6" s="38" t="s">
        <v>59</v>
      </c>
      <c r="B6" s="32"/>
      <c r="C6" s="34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39" customFormat="1" x14ac:dyDescent="0.25">
      <c r="A7" s="34" t="s">
        <v>44</v>
      </c>
      <c r="B7" s="35">
        <v>45261</v>
      </c>
      <c r="C7" s="35">
        <f t="shared" ref="C7:L7" si="0">EDATE(B7,12)</f>
        <v>45627</v>
      </c>
      <c r="D7" s="35">
        <f t="shared" si="0"/>
        <v>45992</v>
      </c>
      <c r="E7" s="35">
        <f t="shared" si="0"/>
        <v>46357</v>
      </c>
      <c r="F7" s="35">
        <f t="shared" si="0"/>
        <v>46722</v>
      </c>
      <c r="G7" s="35">
        <f t="shared" si="0"/>
        <v>47088</v>
      </c>
      <c r="H7" s="35">
        <f t="shared" si="0"/>
        <v>47453</v>
      </c>
      <c r="I7" s="35">
        <f t="shared" si="0"/>
        <v>47818</v>
      </c>
      <c r="J7" s="35">
        <f t="shared" si="0"/>
        <v>48183</v>
      </c>
      <c r="K7" s="35">
        <f t="shared" si="0"/>
        <v>48549</v>
      </c>
      <c r="L7" s="35">
        <f t="shared" si="0"/>
        <v>48914</v>
      </c>
      <c r="M7" s="32"/>
      <c r="O7" s="40"/>
    </row>
    <row r="8" spans="1:15" s="39" customFormat="1" x14ac:dyDescent="0.25">
      <c r="A8" s="34" t="s">
        <v>55</v>
      </c>
      <c r="B8" s="32"/>
      <c r="C8" s="34">
        <v>100</v>
      </c>
      <c r="D8" s="34">
        <f t="shared" ref="D8:L8" si="1">C8+5</f>
        <v>105</v>
      </c>
      <c r="E8" s="34">
        <f t="shared" si="1"/>
        <v>110</v>
      </c>
      <c r="F8" s="34">
        <f t="shared" si="1"/>
        <v>115</v>
      </c>
      <c r="G8" s="34">
        <f t="shared" si="1"/>
        <v>120</v>
      </c>
      <c r="H8" s="34">
        <f t="shared" si="1"/>
        <v>125</v>
      </c>
      <c r="I8" s="34">
        <f t="shared" si="1"/>
        <v>130</v>
      </c>
      <c r="J8" s="34">
        <f t="shared" si="1"/>
        <v>135</v>
      </c>
      <c r="K8" s="34">
        <f t="shared" si="1"/>
        <v>140</v>
      </c>
      <c r="L8" s="34">
        <f t="shared" si="1"/>
        <v>145</v>
      </c>
      <c r="M8" s="32"/>
    </row>
    <row r="9" spans="1:15" s="39" customFormat="1" x14ac:dyDescent="0.25">
      <c r="A9" s="34" t="s">
        <v>54</v>
      </c>
      <c r="B9" s="32"/>
      <c r="C9" s="34">
        <v>8</v>
      </c>
      <c r="D9" s="34">
        <f t="shared" ref="D9:L9" si="2">C9+1</f>
        <v>9</v>
      </c>
      <c r="E9" s="34">
        <f t="shared" si="2"/>
        <v>10</v>
      </c>
      <c r="F9" s="34">
        <f t="shared" si="2"/>
        <v>11</v>
      </c>
      <c r="G9" s="34">
        <f t="shared" si="2"/>
        <v>12</v>
      </c>
      <c r="H9" s="34">
        <f t="shared" si="2"/>
        <v>13</v>
      </c>
      <c r="I9" s="34">
        <f t="shared" si="2"/>
        <v>14</v>
      </c>
      <c r="J9" s="34">
        <f t="shared" si="2"/>
        <v>15</v>
      </c>
      <c r="K9" s="34">
        <f t="shared" si="2"/>
        <v>16</v>
      </c>
      <c r="L9" s="34">
        <f t="shared" si="2"/>
        <v>17</v>
      </c>
      <c r="M9" s="32"/>
    </row>
    <row r="10" spans="1:15" s="39" customFormat="1" x14ac:dyDescent="0.25">
      <c r="A10" s="34" t="s">
        <v>53</v>
      </c>
      <c r="B10" s="32"/>
      <c r="C10" s="34">
        <v>25</v>
      </c>
      <c r="D10" s="34">
        <f t="shared" ref="D10:L10" si="3">C10+2</f>
        <v>27</v>
      </c>
      <c r="E10" s="34">
        <f t="shared" si="3"/>
        <v>29</v>
      </c>
      <c r="F10" s="34">
        <f t="shared" si="3"/>
        <v>31</v>
      </c>
      <c r="G10" s="34">
        <f t="shared" si="3"/>
        <v>33</v>
      </c>
      <c r="H10" s="34">
        <f t="shared" si="3"/>
        <v>35</v>
      </c>
      <c r="I10" s="34">
        <f t="shared" si="3"/>
        <v>37</v>
      </c>
      <c r="J10" s="34">
        <f t="shared" si="3"/>
        <v>39</v>
      </c>
      <c r="K10" s="34">
        <f t="shared" si="3"/>
        <v>41</v>
      </c>
      <c r="L10" s="34">
        <f t="shared" si="3"/>
        <v>43</v>
      </c>
      <c r="M10" s="32"/>
    </row>
    <row r="11" spans="1:15" s="39" customFormat="1" x14ac:dyDescent="0.25">
      <c r="A11" s="34" t="s">
        <v>52</v>
      </c>
      <c r="B11" s="32"/>
      <c r="C11" s="34">
        <v>30</v>
      </c>
      <c r="D11" s="34">
        <f t="shared" ref="D11:L11" si="4">C11+1</f>
        <v>31</v>
      </c>
      <c r="E11" s="34">
        <f t="shared" si="4"/>
        <v>32</v>
      </c>
      <c r="F11" s="34">
        <f t="shared" si="4"/>
        <v>33</v>
      </c>
      <c r="G11" s="34">
        <f t="shared" si="4"/>
        <v>34</v>
      </c>
      <c r="H11" s="34">
        <f t="shared" si="4"/>
        <v>35</v>
      </c>
      <c r="I11" s="34">
        <f t="shared" si="4"/>
        <v>36</v>
      </c>
      <c r="J11" s="34">
        <f t="shared" si="4"/>
        <v>37</v>
      </c>
      <c r="K11" s="34">
        <f t="shared" si="4"/>
        <v>38</v>
      </c>
      <c r="L11" s="34">
        <f t="shared" si="4"/>
        <v>39</v>
      </c>
      <c r="M11" s="32"/>
    </row>
    <row r="12" spans="1:15" s="39" customFormat="1" x14ac:dyDescent="0.25">
      <c r="A12" s="34" t="s">
        <v>51</v>
      </c>
      <c r="B12" s="32"/>
      <c r="C12" s="34">
        <v>20</v>
      </c>
      <c r="D12" s="34">
        <f t="shared" ref="D12:L12" si="5">C12+1</f>
        <v>21</v>
      </c>
      <c r="E12" s="34">
        <f t="shared" si="5"/>
        <v>22</v>
      </c>
      <c r="F12" s="34">
        <f t="shared" si="5"/>
        <v>23</v>
      </c>
      <c r="G12" s="34">
        <f t="shared" si="5"/>
        <v>24</v>
      </c>
      <c r="H12" s="34">
        <f t="shared" si="5"/>
        <v>25</v>
      </c>
      <c r="I12" s="34">
        <f t="shared" si="5"/>
        <v>26</v>
      </c>
      <c r="J12" s="34">
        <f t="shared" si="5"/>
        <v>27</v>
      </c>
      <c r="K12" s="34">
        <f t="shared" si="5"/>
        <v>28</v>
      </c>
      <c r="L12" s="34">
        <f t="shared" si="5"/>
        <v>29</v>
      </c>
      <c r="M12" s="32"/>
    </row>
    <row r="13" spans="1:15" s="39" customFormat="1" x14ac:dyDescent="0.25">
      <c r="A13" s="34" t="s">
        <v>50</v>
      </c>
      <c r="B13" s="32"/>
      <c r="C13" s="34">
        <v>12</v>
      </c>
      <c r="D13" s="34">
        <f t="shared" ref="D13:L13" si="6">C13+1</f>
        <v>13</v>
      </c>
      <c r="E13" s="34">
        <f t="shared" si="6"/>
        <v>14</v>
      </c>
      <c r="F13" s="34">
        <f t="shared" si="6"/>
        <v>15</v>
      </c>
      <c r="G13" s="34">
        <f t="shared" si="6"/>
        <v>16</v>
      </c>
      <c r="H13" s="34">
        <f t="shared" si="6"/>
        <v>17</v>
      </c>
      <c r="I13" s="34">
        <f t="shared" si="6"/>
        <v>18</v>
      </c>
      <c r="J13" s="34">
        <f t="shared" si="6"/>
        <v>19</v>
      </c>
      <c r="K13" s="34">
        <f t="shared" si="6"/>
        <v>20</v>
      </c>
      <c r="L13" s="34">
        <f t="shared" si="6"/>
        <v>21</v>
      </c>
      <c r="M13" s="32"/>
    </row>
    <row r="14" spans="1:15" s="39" customFormat="1" x14ac:dyDescent="0.25">
      <c r="A14" s="34"/>
      <c r="B14" s="32"/>
      <c r="C14" s="34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5" s="39" customFormat="1" x14ac:dyDescent="0.25">
      <c r="A15" s="34" t="s">
        <v>49</v>
      </c>
      <c r="B15" s="34">
        <v>145</v>
      </c>
      <c r="C15" s="34">
        <f t="shared" ref="C15:L15" si="7">B15+5</f>
        <v>150</v>
      </c>
      <c r="D15" s="34">
        <f t="shared" si="7"/>
        <v>155</v>
      </c>
      <c r="E15" s="34">
        <f t="shared" si="7"/>
        <v>160</v>
      </c>
      <c r="F15" s="34">
        <f t="shared" si="7"/>
        <v>165</v>
      </c>
      <c r="G15" s="34">
        <f t="shared" si="7"/>
        <v>170</v>
      </c>
      <c r="H15" s="34">
        <f t="shared" si="7"/>
        <v>175</v>
      </c>
      <c r="I15" s="34">
        <f t="shared" si="7"/>
        <v>180</v>
      </c>
      <c r="J15" s="34">
        <f t="shared" si="7"/>
        <v>185</v>
      </c>
      <c r="K15" s="34">
        <f t="shared" si="7"/>
        <v>190</v>
      </c>
      <c r="L15" s="34">
        <f t="shared" si="7"/>
        <v>195</v>
      </c>
      <c r="M15" s="32"/>
    </row>
    <row r="16" spans="1:15" s="39" customFormat="1" x14ac:dyDescent="0.25">
      <c r="A16" s="34" t="s">
        <v>48</v>
      </c>
      <c r="B16" s="34">
        <v>135</v>
      </c>
      <c r="C16" s="34">
        <f t="shared" ref="C16:L16" si="8">B16+5</f>
        <v>140</v>
      </c>
      <c r="D16" s="34">
        <f t="shared" si="8"/>
        <v>145</v>
      </c>
      <c r="E16" s="34">
        <f t="shared" si="8"/>
        <v>150</v>
      </c>
      <c r="F16" s="34">
        <f t="shared" si="8"/>
        <v>155</v>
      </c>
      <c r="G16" s="34">
        <f t="shared" si="8"/>
        <v>160</v>
      </c>
      <c r="H16" s="34">
        <f t="shared" si="8"/>
        <v>165</v>
      </c>
      <c r="I16" s="34">
        <f t="shared" si="8"/>
        <v>170</v>
      </c>
      <c r="J16" s="34">
        <f t="shared" si="8"/>
        <v>175</v>
      </c>
      <c r="K16" s="34">
        <f t="shared" si="8"/>
        <v>180</v>
      </c>
      <c r="L16" s="34">
        <f t="shared" si="8"/>
        <v>185</v>
      </c>
      <c r="M16" s="32"/>
    </row>
    <row r="17" spans="1:1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2"/>
    </row>
    <row r="18" spans="1:13" x14ac:dyDescent="0.25">
      <c r="A18" s="38" t="s">
        <v>58</v>
      </c>
      <c r="B18" s="34"/>
      <c r="C18" s="34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34" t="s">
        <v>44</v>
      </c>
      <c r="B19" s="35">
        <v>45261</v>
      </c>
      <c r="C19" s="35">
        <v>45627</v>
      </c>
      <c r="D19" s="35">
        <v>45992</v>
      </c>
      <c r="E19" s="35">
        <v>46357</v>
      </c>
      <c r="F19" s="35">
        <v>46722</v>
      </c>
      <c r="G19" s="35">
        <v>47088</v>
      </c>
      <c r="H19" s="35">
        <v>47453</v>
      </c>
      <c r="I19" s="35">
        <v>47818</v>
      </c>
      <c r="J19" s="35">
        <v>48183</v>
      </c>
      <c r="K19" s="35">
        <v>48549</v>
      </c>
      <c r="L19" s="35">
        <v>48914</v>
      </c>
      <c r="M19" s="32"/>
    </row>
    <row r="20" spans="1:13" x14ac:dyDescent="0.25">
      <c r="A20" s="34" t="s">
        <v>55</v>
      </c>
      <c r="B20" s="32"/>
      <c r="C20" s="34">
        <v>100</v>
      </c>
      <c r="D20" s="34">
        <v>105</v>
      </c>
      <c r="E20" s="34">
        <v>110</v>
      </c>
      <c r="F20" s="34">
        <v>115</v>
      </c>
      <c r="G20" s="34">
        <v>120</v>
      </c>
      <c r="H20" s="34">
        <v>125</v>
      </c>
      <c r="I20" s="34">
        <v>130</v>
      </c>
      <c r="J20" s="34">
        <v>135</v>
      </c>
      <c r="K20" s="34">
        <v>140</v>
      </c>
      <c r="L20" s="34">
        <v>145</v>
      </c>
      <c r="M20" s="32"/>
    </row>
    <row r="21" spans="1:13" x14ac:dyDescent="0.25">
      <c r="A21" s="34" t="s">
        <v>54</v>
      </c>
      <c r="B21" s="32"/>
      <c r="C21" s="34">
        <v>8</v>
      </c>
      <c r="D21" s="34">
        <v>9</v>
      </c>
      <c r="E21" s="34">
        <v>10</v>
      </c>
      <c r="F21" s="34">
        <v>11</v>
      </c>
      <c r="G21" s="34">
        <v>12</v>
      </c>
      <c r="H21" s="34">
        <v>13</v>
      </c>
      <c r="I21" s="34">
        <v>14</v>
      </c>
      <c r="J21" s="34">
        <v>15</v>
      </c>
      <c r="K21" s="34">
        <v>16</v>
      </c>
      <c r="L21" s="34">
        <v>17</v>
      </c>
      <c r="M21" s="32"/>
    </row>
    <row r="22" spans="1:13" x14ac:dyDescent="0.25">
      <c r="A22" s="34" t="s">
        <v>53</v>
      </c>
      <c r="B22" s="32"/>
      <c r="C22" s="34">
        <v>25</v>
      </c>
      <c r="D22" s="34">
        <v>27</v>
      </c>
      <c r="E22" s="34">
        <v>29</v>
      </c>
      <c r="F22" s="34">
        <v>31</v>
      </c>
      <c r="G22" s="34">
        <v>33</v>
      </c>
      <c r="H22" s="34">
        <v>35</v>
      </c>
      <c r="I22" s="34">
        <v>37</v>
      </c>
      <c r="J22" s="34">
        <v>39</v>
      </c>
      <c r="K22" s="34">
        <v>41</v>
      </c>
      <c r="L22" s="34">
        <v>43</v>
      </c>
      <c r="M22" s="32"/>
    </row>
    <row r="23" spans="1:13" x14ac:dyDescent="0.25">
      <c r="A23" s="34" t="s">
        <v>52</v>
      </c>
      <c r="B23" s="32"/>
      <c r="C23" s="34">
        <v>30</v>
      </c>
      <c r="D23" s="34">
        <v>31</v>
      </c>
      <c r="E23" s="34">
        <v>32</v>
      </c>
      <c r="F23" s="34">
        <v>33</v>
      </c>
      <c r="G23" s="34">
        <v>34</v>
      </c>
      <c r="H23" s="34">
        <v>35</v>
      </c>
      <c r="I23" s="34">
        <v>36</v>
      </c>
      <c r="J23" s="34">
        <v>37</v>
      </c>
      <c r="K23" s="34">
        <v>38</v>
      </c>
      <c r="L23" s="34">
        <v>39</v>
      </c>
      <c r="M23" s="32"/>
    </row>
    <row r="24" spans="1:13" x14ac:dyDescent="0.25">
      <c r="A24" s="34" t="s">
        <v>51</v>
      </c>
      <c r="B24" s="32"/>
      <c r="C24" s="34">
        <v>20</v>
      </c>
      <c r="D24" s="34">
        <v>21</v>
      </c>
      <c r="E24" s="34">
        <v>22</v>
      </c>
      <c r="F24" s="34">
        <v>23</v>
      </c>
      <c r="G24" s="34">
        <v>24</v>
      </c>
      <c r="H24" s="34">
        <v>25</v>
      </c>
      <c r="I24" s="34">
        <v>26</v>
      </c>
      <c r="J24" s="34">
        <v>27</v>
      </c>
      <c r="K24" s="34">
        <v>28</v>
      </c>
      <c r="L24" s="34">
        <v>29</v>
      </c>
      <c r="M24" s="32"/>
    </row>
    <row r="25" spans="1:13" x14ac:dyDescent="0.25">
      <c r="A25" s="34" t="s">
        <v>50</v>
      </c>
      <c r="B25" s="32"/>
      <c r="C25" s="34">
        <v>12</v>
      </c>
      <c r="D25" s="34">
        <v>13</v>
      </c>
      <c r="E25" s="34">
        <v>14</v>
      </c>
      <c r="F25" s="34">
        <v>15</v>
      </c>
      <c r="G25" s="34">
        <v>16</v>
      </c>
      <c r="H25" s="34">
        <v>17</v>
      </c>
      <c r="I25" s="34">
        <v>18</v>
      </c>
      <c r="J25" s="34">
        <v>19</v>
      </c>
      <c r="K25" s="34">
        <v>20</v>
      </c>
      <c r="L25" s="34">
        <v>21</v>
      </c>
      <c r="M25" s="32"/>
    </row>
    <row r="26" spans="1:13" x14ac:dyDescent="0.25">
      <c r="A26" s="34"/>
      <c r="B26" s="32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2"/>
    </row>
    <row r="27" spans="1:13" x14ac:dyDescent="0.25">
      <c r="A27" s="34" t="s">
        <v>49</v>
      </c>
      <c r="B27" s="34">
        <v>140</v>
      </c>
      <c r="C27" s="34">
        <v>147</v>
      </c>
      <c r="D27" s="34">
        <v>154</v>
      </c>
      <c r="E27" s="34">
        <v>161</v>
      </c>
      <c r="F27" s="34">
        <v>168</v>
      </c>
      <c r="G27" s="34">
        <v>175</v>
      </c>
      <c r="H27" s="34">
        <v>182</v>
      </c>
      <c r="I27" s="34">
        <v>189</v>
      </c>
      <c r="J27" s="34">
        <v>196</v>
      </c>
      <c r="K27" s="34">
        <v>203</v>
      </c>
      <c r="L27" s="34">
        <v>210</v>
      </c>
      <c r="M27" s="32"/>
    </row>
    <row r="28" spans="1:13" x14ac:dyDescent="0.25">
      <c r="A28" s="34" t="s">
        <v>48</v>
      </c>
      <c r="B28" s="34">
        <v>135</v>
      </c>
      <c r="C28" s="34">
        <v>140</v>
      </c>
      <c r="D28" s="34">
        <v>145</v>
      </c>
      <c r="E28" s="34">
        <v>150</v>
      </c>
      <c r="F28" s="34">
        <v>155</v>
      </c>
      <c r="G28" s="34">
        <v>160</v>
      </c>
      <c r="H28" s="34">
        <v>165</v>
      </c>
      <c r="I28" s="34">
        <v>170</v>
      </c>
      <c r="J28" s="34">
        <v>175</v>
      </c>
      <c r="K28" s="34">
        <v>180</v>
      </c>
      <c r="L28" s="34">
        <v>185</v>
      </c>
      <c r="M28" s="32"/>
    </row>
    <row r="29" spans="1:13" x14ac:dyDescent="0.25">
      <c r="A29" s="3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x14ac:dyDescent="0.25">
      <c r="A30" s="37" t="s">
        <v>57</v>
      </c>
      <c r="B30" s="32"/>
      <c r="C30" s="34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x14ac:dyDescent="0.25">
      <c r="A31" s="36" t="s">
        <v>56</v>
      </c>
      <c r="B31" s="32"/>
      <c r="C31" s="34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25">
      <c r="A32" s="34" t="s">
        <v>44</v>
      </c>
      <c r="B32" s="35">
        <v>45261</v>
      </c>
      <c r="C32" s="35">
        <v>45627</v>
      </c>
      <c r="D32" s="35">
        <v>45992</v>
      </c>
      <c r="E32" s="35">
        <v>46357</v>
      </c>
      <c r="F32" s="35">
        <v>46722</v>
      </c>
      <c r="G32" s="35">
        <v>47088</v>
      </c>
      <c r="H32" s="35">
        <v>47453</v>
      </c>
      <c r="I32" s="35">
        <v>47818</v>
      </c>
      <c r="J32" s="35">
        <v>48183</v>
      </c>
      <c r="K32" s="35">
        <v>48549</v>
      </c>
      <c r="L32" s="35">
        <v>48914</v>
      </c>
      <c r="M32" s="32"/>
    </row>
    <row r="33" spans="1:13" x14ac:dyDescent="0.25">
      <c r="A33" s="34" t="s">
        <v>55</v>
      </c>
      <c r="B33" s="32"/>
      <c r="C33" s="34">
        <v>6</v>
      </c>
      <c r="D33" s="34">
        <v>12</v>
      </c>
      <c r="E33" s="34">
        <v>18</v>
      </c>
      <c r="F33" s="34">
        <v>24</v>
      </c>
      <c r="G33" s="34">
        <v>30</v>
      </c>
      <c r="H33" s="34">
        <v>36</v>
      </c>
      <c r="I33" s="34">
        <v>42</v>
      </c>
      <c r="J33" s="34">
        <v>48</v>
      </c>
      <c r="K33" s="34">
        <v>54</v>
      </c>
      <c r="L33" s="34">
        <v>60</v>
      </c>
      <c r="M33" s="32"/>
    </row>
    <row r="34" spans="1:13" x14ac:dyDescent="0.25">
      <c r="A34" s="34" t="s">
        <v>54</v>
      </c>
      <c r="B34" s="32"/>
      <c r="C34" s="34">
        <v>1</v>
      </c>
      <c r="D34" s="34">
        <v>2</v>
      </c>
      <c r="E34" s="34">
        <v>3</v>
      </c>
      <c r="F34" s="34">
        <v>4</v>
      </c>
      <c r="G34" s="34">
        <v>5</v>
      </c>
      <c r="H34" s="34">
        <v>6</v>
      </c>
      <c r="I34" s="34">
        <v>7</v>
      </c>
      <c r="J34" s="34">
        <v>8</v>
      </c>
      <c r="K34" s="34">
        <v>9</v>
      </c>
      <c r="L34" s="34">
        <v>10</v>
      </c>
      <c r="M34" s="32"/>
    </row>
    <row r="35" spans="1:13" x14ac:dyDescent="0.25">
      <c r="A35" s="34" t="s">
        <v>53</v>
      </c>
      <c r="B35" s="32"/>
      <c r="C35" s="34">
        <v>3</v>
      </c>
      <c r="D35" s="34">
        <v>6</v>
      </c>
      <c r="E35" s="34">
        <v>9</v>
      </c>
      <c r="F35" s="34">
        <v>12</v>
      </c>
      <c r="G35" s="34">
        <v>15</v>
      </c>
      <c r="H35" s="34">
        <v>18</v>
      </c>
      <c r="I35" s="34">
        <v>21</v>
      </c>
      <c r="J35" s="34">
        <v>24</v>
      </c>
      <c r="K35" s="34">
        <v>27</v>
      </c>
      <c r="L35" s="34">
        <v>30</v>
      </c>
      <c r="M35" s="32"/>
    </row>
    <row r="36" spans="1:13" x14ac:dyDescent="0.25">
      <c r="A36" s="34" t="s">
        <v>52</v>
      </c>
      <c r="B36" s="32"/>
      <c r="C36" s="34">
        <v>2</v>
      </c>
      <c r="D36" s="34">
        <v>4</v>
      </c>
      <c r="E36" s="34">
        <v>6</v>
      </c>
      <c r="F36" s="34">
        <v>8</v>
      </c>
      <c r="G36" s="34">
        <v>10</v>
      </c>
      <c r="H36" s="34">
        <v>12</v>
      </c>
      <c r="I36" s="34">
        <v>14</v>
      </c>
      <c r="J36" s="34">
        <v>16</v>
      </c>
      <c r="K36" s="34">
        <v>18</v>
      </c>
      <c r="L36" s="34">
        <v>20</v>
      </c>
      <c r="M36" s="32"/>
    </row>
    <row r="37" spans="1:13" x14ac:dyDescent="0.25">
      <c r="A37" s="34" t="s">
        <v>51</v>
      </c>
      <c r="B37" s="32"/>
      <c r="C37" s="34">
        <v>1</v>
      </c>
      <c r="D37" s="34">
        <v>2</v>
      </c>
      <c r="E37" s="34">
        <v>3</v>
      </c>
      <c r="F37" s="34">
        <v>4</v>
      </c>
      <c r="G37" s="34">
        <v>5</v>
      </c>
      <c r="H37" s="34">
        <v>6</v>
      </c>
      <c r="I37" s="34">
        <v>7</v>
      </c>
      <c r="J37" s="34">
        <v>8</v>
      </c>
      <c r="K37" s="34">
        <v>9</v>
      </c>
      <c r="L37" s="34">
        <v>10</v>
      </c>
      <c r="M37" s="32"/>
    </row>
    <row r="38" spans="1:13" x14ac:dyDescent="0.25">
      <c r="A38" s="34" t="s">
        <v>50</v>
      </c>
      <c r="B38" s="32"/>
      <c r="C38" s="34">
        <v>1</v>
      </c>
      <c r="D38" s="34">
        <v>2</v>
      </c>
      <c r="E38" s="34">
        <v>3</v>
      </c>
      <c r="F38" s="34">
        <v>4</v>
      </c>
      <c r="G38" s="34">
        <v>5</v>
      </c>
      <c r="H38" s="34">
        <v>6</v>
      </c>
      <c r="I38" s="34">
        <v>7</v>
      </c>
      <c r="J38" s="34">
        <v>8</v>
      </c>
      <c r="K38" s="34">
        <v>9</v>
      </c>
      <c r="L38" s="34">
        <v>10</v>
      </c>
      <c r="M38" s="32"/>
    </row>
    <row r="39" spans="1:13" x14ac:dyDescent="0.25">
      <c r="A39" s="34"/>
      <c r="B39" s="32"/>
      <c r="C39" s="34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34" t="s">
        <v>49</v>
      </c>
      <c r="B40" s="34">
        <v>0</v>
      </c>
      <c r="C40" s="34">
        <v>-5</v>
      </c>
      <c r="D40" s="34">
        <v>-10</v>
      </c>
      <c r="E40" s="34">
        <v>-15</v>
      </c>
      <c r="F40" s="34">
        <v>-20</v>
      </c>
      <c r="G40" s="34">
        <v>-25</v>
      </c>
      <c r="H40" s="34">
        <v>-30</v>
      </c>
      <c r="I40" s="34">
        <v>-35</v>
      </c>
      <c r="J40" s="34">
        <v>-40</v>
      </c>
      <c r="K40" s="34">
        <v>-45</v>
      </c>
      <c r="L40" s="34">
        <v>-50</v>
      </c>
      <c r="M40" s="32"/>
    </row>
    <row r="41" spans="1:13" x14ac:dyDescent="0.25">
      <c r="A41" s="34" t="s">
        <v>48</v>
      </c>
      <c r="B41" s="34">
        <v>0</v>
      </c>
      <c r="C41" s="34">
        <v>2</v>
      </c>
      <c r="D41" s="34">
        <v>4</v>
      </c>
      <c r="E41" s="34">
        <v>6</v>
      </c>
      <c r="F41" s="34">
        <v>8</v>
      </c>
      <c r="G41" s="34">
        <v>10</v>
      </c>
      <c r="H41" s="34">
        <v>12</v>
      </c>
      <c r="I41" s="34">
        <v>14</v>
      </c>
      <c r="J41" s="34">
        <v>16</v>
      </c>
      <c r="K41" s="34">
        <v>18</v>
      </c>
      <c r="L41" s="34">
        <v>20</v>
      </c>
      <c r="M41" s="32"/>
    </row>
    <row r="42" spans="1:13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2"/>
    </row>
    <row r="43" spans="1:13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x14ac:dyDescent="0.25">
      <c r="A44" s="32" t="s">
        <v>47</v>
      </c>
      <c r="B44" s="32" t="s">
        <v>46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x14ac:dyDescent="0.25">
      <c r="A45" s="32" t="s">
        <v>29</v>
      </c>
      <c r="B45" s="33">
        <v>0.05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8" spans="1:13" x14ac:dyDescent="0.25">
      <c r="A48" s="1" t="s">
        <v>45</v>
      </c>
    </row>
    <row r="49" spans="1:12" x14ac:dyDescent="0.25">
      <c r="A49" s="18" t="s">
        <v>23</v>
      </c>
    </row>
    <row r="50" spans="1:12" x14ac:dyDescent="0.25">
      <c r="A50" s="7" t="s">
        <v>44</v>
      </c>
      <c r="B50" s="31">
        <v>45261</v>
      </c>
      <c r="C50" s="31">
        <v>45627</v>
      </c>
      <c r="D50" s="31">
        <v>45992</v>
      </c>
      <c r="E50" s="31">
        <v>46357</v>
      </c>
      <c r="F50" s="31">
        <v>46722</v>
      </c>
      <c r="G50" s="31">
        <v>47088</v>
      </c>
      <c r="H50" s="31">
        <v>47453</v>
      </c>
      <c r="I50" s="31">
        <v>47818</v>
      </c>
      <c r="J50" s="31">
        <v>48183</v>
      </c>
      <c r="K50" s="31">
        <v>48549</v>
      </c>
      <c r="L50" s="31">
        <v>48914</v>
      </c>
    </row>
    <row r="51" spans="1:12" x14ac:dyDescent="0.25">
      <c r="A51" s="7" t="s">
        <v>43</v>
      </c>
      <c r="B51" s="7"/>
      <c r="C51" s="30">
        <f t="shared" ref="C51:L51" si="9">(1+$B$45)^-(YEAR(C7)-YEAR($B7))</f>
        <v>0.95238095238095233</v>
      </c>
      <c r="D51" s="30">
        <f t="shared" si="9"/>
        <v>0.90702947845804982</v>
      </c>
      <c r="E51" s="30">
        <f t="shared" si="9"/>
        <v>0.86383759853147601</v>
      </c>
      <c r="F51" s="30">
        <f t="shared" si="9"/>
        <v>0.82270247479188197</v>
      </c>
      <c r="G51" s="30">
        <f t="shared" si="9"/>
        <v>0.78352616646845896</v>
      </c>
      <c r="H51" s="30">
        <f t="shared" si="9"/>
        <v>0.74621539663662761</v>
      </c>
      <c r="I51" s="30">
        <f t="shared" si="9"/>
        <v>0.71068133013012147</v>
      </c>
      <c r="J51" s="30">
        <f t="shared" si="9"/>
        <v>0.67683936202868722</v>
      </c>
      <c r="K51" s="30">
        <f t="shared" si="9"/>
        <v>0.64460891621779726</v>
      </c>
      <c r="L51" s="30">
        <f t="shared" si="9"/>
        <v>0.61391325354075932</v>
      </c>
    </row>
    <row r="52" spans="1:12" x14ac:dyDescent="0.25">
      <c r="A52" s="7" t="s">
        <v>42</v>
      </c>
      <c r="B52" s="7"/>
      <c r="C52" s="7">
        <f t="shared" ref="C52:L52" si="10">C20+C21-C22-(C27-B27)-C23-C24-C25-(C28-B28)</f>
        <v>9</v>
      </c>
      <c r="D52" s="7">
        <f t="shared" si="10"/>
        <v>10</v>
      </c>
      <c r="E52" s="7">
        <f t="shared" si="10"/>
        <v>11</v>
      </c>
      <c r="F52" s="7">
        <f t="shared" si="10"/>
        <v>12</v>
      </c>
      <c r="G52" s="7">
        <f t="shared" si="10"/>
        <v>13</v>
      </c>
      <c r="H52" s="7">
        <f t="shared" si="10"/>
        <v>14</v>
      </c>
      <c r="I52" s="7">
        <f t="shared" si="10"/>
        <v>15</v>
      </c>
      <c r="J52" s="7">
        <f t="shared" si="10"/>
        <v>16</v>
      </c>
      <c r="K52" s="7">
        <f t="shared" si="10"/>
        <v>17</v>
      </c>
      <c r="L52" s="7">
        <f t="shared" si="10"/>
        <v>18</v>
      </c>
    </row>
    <row r="53" spans="1:12" x14ac:dyDescent="0.25">
      <c r="A53" s="13" t="s">
        <v>41</v>
      </c>
      <c r="B53" s="27">
        <f>SUMPRODUCT(C51:L51,C52:L52)</f>
        <v>101.14766223820767</v>
      </c>
      <c r="C53" s="7"/>
      <c r="D53" s="7"/>
      <c r="E53" s="7"/>
      <c r="F53" s="7"/>
      <c r="G53" s="7"/>
      <c r="H53" s="7"/>
      <c r="I53" s="7"/>
      <c r="J53" s="7"/>
      <c r="K53" s="7"/>
      <c r="L53" s="7"/>
    </row>
    <row r="56" spans="1:12" x14ac:dyDescent="0.25">
      <c r="A56" s="1" t="s">
        <v>40</v>
      </c>
    </row>
    <row r="57" spans="1:12" x14ac:dyDescent="0.25">
      <c r="A57" s="18" t="s">
        <v>23</v>
      </c>
    </row>
    <row r="58" spans="1:12" x14ac:dyDescent="0.25">
      <c r="A58" s="7" t="s">
        <v>39</v>
      </c>
      <c r="B58" s="7"/>
      <c r="C58" s="29">
        <f t="shared" ref="C58:L58" si="11">C33+C34-C35-(C40-B40)-C36-C37-C38-(C41-B41)</f>
        <v>3</v>
      </c>
      <c r="D58" s="29">
        <f t="shared" si="11"/>
        <v>3</v>
      </c>
      <c r="E58" s="29">
        <f t="shared" si="11"/>
        <v>3</v>
      </c>
      <c r="F58" s="29">
        <f t="shared" si="11"/>
        <v>3</v>
      </c>
      <c r="G58" s="29">
        <f t="shared" si="11"/>
        <v>3</v>
      </c>
      <c r="H58" s="29">
        <f t="shared" si="11"/>
        <v>3</v>
      </c>
      <c r="I58" s="29">
        <f t="shared" si="11"/>
        <v>3</v>
      </c>
      <c r="J58" s="29">
        <f t="shared" si="11"/>
        <v>3</v>
      </c>
      <c r="K58" s="29">
        <f t="shared" si="11"/>
        <v>3</v>
      </c>
      <c r="L58" s="29">
        <f t="shared" si="11"/>
        <v>3</v>
      </c>
    </row>
    <row r="59" spans="1:12" x14ac:dyDescent="0.25">
      <c r="A59" s="7" t="s">
        <v>38</v>
      </c>
      <c r="B59" s="28">
        <f>SUMPRODUCT(C51:L51,C58:L58)</f>
        <v>23.165204787554437</v>
      </c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25">
      <c r="A60" s="13" t="s">
        <v>37</v>
      </c>
      <c r="B60" s="27">
        <f>B53-B59</f>
        <v>77.982457450653243</v>
      </c>
      <c r="C60" s="7"/>
      <c r="D60" s="7"/>
      <c r="E60" s="7"/>
      <c r="F60" s="7"/>
      <c r="G60" s="7"/>
      <c r="H60" s="7"/>
      <c r="I60" s="7"/>
      <c r="J60" s="7"/>
      <c r="K60" s="7"/>
      <c r="L60" s="7"/>
    </row>
  </sheetData>
  <pageMargins left="0.7" right="0.7" top="0.75" bottom="0.75" header="0.3" footer="0.3"/>
  <headerFooter>
    <oddFooter>&amp;C_x000D_&amp;1#&amp;"Calibri"&amp;10&amp;K000000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1b</vt:lpstr>
      <vt:lpstr>3 b i</vt:lpstr>
      <vt:lpstr>6b i_ii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Aleshia Zionce</dc:creator>
  <cp:lastModifiedBy>Aleshia Zionce</cp:lastModifiedBy>
  <dcterms:created xsi:type="dcterms:W3CDTF">2024-07-11T00:03:21Z</dcterms:created>
  <dcterms:modified xsi:type="dcterms:W3CDTF">2024-08-07T18:10:02Z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aa860-6a65-4942-a19a-0478291725e1_Enabled">
    <vt:lpwstr>true</vt:lpwstr>
  </property>
  <property fmtid="{D5CDD505-2E9C-101B-9397-08002B2CF9AE}" pid="3" name="MSIP_Label_3c9aa860-6a65-4942-a19a-0478291725e1_SetDate">
    <vt:lpwstr>2024-07-11T00:08:28Z</vt:lpwstr>
  </property>
  <property fmtid="{D5CDD505-2E9C-101B-9397-08002B2CF9AE}" pid="4" name="MSIP_Label_3c9aa860-6a65-4942-a19a-0478291725e1_Method">
    <vt:lpwstr>Privileged</vt:lpwstr>
  </property>
  <property fmtid="{D5CDD505-2E9C-101B-9397-08002B2CF9AE}" pid="5" name="MSIP_Label_3c9aa860-6a65-4942-a19a-0478291725e1_Name">
    <vt:lpwstr>CONFIDENTIAL</vt:lpwstr>
  </property>
  <property fmtid="{D5CDD505-2E9C-101B-9397-08002B2CF9AE}" pid="6" name="MSIP_Label_3c9aa860-6a65-4942-a19a-0478291725e1_SiteId">
    <vt:lpwstr>5d3e2773-e07f-4432-a630-1a0f68a28a05</vt:lpwstr>
  </property>
  <property fmtid="{D5CDD505-2E9C-101B-9397-08002B2CF9AE}" pid="7" name="MSIP_Label_3c9aa860-6a65-4942-a19a-0478291725e1_ActionId">
    <vt:lpwstr>262d84aa-6b30-4f07-b154-e5a0bc466e03</vt:lpwstr>
  </property>
  <property fmtid="{D5CDD505-2E9C-101B-9397-08002B2CF9AE}" pid="8" name="MSIP_Label_3c9aa860-6a65-4942-a19a-0478291725e1_ContentBits">
    <vt:lpwstr>2</vt:lpwstr>
  </property>
</Properties>
</file>