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Q:\Aleshia\Spring 2023 solutions\"/>
    </mc:Choice>
  </mc:AlternateContent>
  <xr:revisionPtr revIDLastSave="0" documentId="8_{21C6E153-D027-482A-A79D-3036962B70E6}" xr6:coauthVersionLast="47" xr6:coauthVersionMax="47" xr10:uidLastSave="{00000000-0000-0000-0000-000000000000}"/>
  <bookViews>
    <workbookView xWindow="768" yWindow="768" windowWidth="17280" windowHeight="8964" activeTab="3" xr2:uid="{00000000-000D-0000-FFFF-FFFF00000000}"/>
  </bookViews>
  <sheets>
    <sheet name="Formulas" sheetId="1" r:id="rId1"/>
    <sheet name="CBT Q8a Sol" sheetId="3" r:id="rId2"/>
    <sheet name="CBT Q8d Sol" sheetId="6" r:id="rId3"/>
    <sheet name="CBT Q8f Sol" sheetId="8" r:id="rId4"/>
  </sheets>
  <definedNames>
    <definedName name="Dividend">'CBT Q8a Sol'!$B$5</definedName>
    <definedName name="ImpliedVol1">'CBT Q8a Sol'!$B$7</definedName>
    <definedName name="ImpliedVol2">'CBT Q8a Sol'!$B$8</definedName>
    <definedName name="Interest_Rate">'CBT Q8a Sol'!$B$4</definedName>
    <definedName name="Maturity_T">'CBT Q8a Sol'!$B$6</definedName>
    <definedName name="Maturity_T1">'CBT Q8d Sol'!$B$6</definedName>
    <definedName name="Maturity_T2">'CBT Q8d Sol'!$B$7</definedName>
    <definedName name="Stock_S">'CBT Q8a Sol'!$B$2</definedName>
    <definedName name="Strike_K">'CBT Q8a Sol'!$B$3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8" l="1"/>
  <c r="L14" i="8"/>
  <c r="L15" i="8"/>
  <c r="L16" i="8"/>
  <c r="L17" i="8"/>
  <c r="L18" i="8"/>
  <c r="L19" i="8"/>
  <c r="L20" i="8"/>
  <c r="L21" i="8"/>
  <c r="L22" i="8"/>
  <c r="L23" i="8"/>
  <c r="L24" i="8"/>
  <c r="L12" i="8"/>
  <c r="K12" i="8"/>
  <c r="G12" i="8"/>
  <c r="H12" i="8" s="1"/>
  <c r="F12" i="8"/>
  <c r="E12" i="8"/>
  <c r="E24" i="8"/>
  <c r="F24" i="8" s="1"/>
  <c r="G24" i="8"/>
  <c r="H24" i="8"/>
  <c r="I24" i="8"/>
  <c r="J24" i="8" s="1"/>
  <c r="K24" i="8"/>
  <c r="K23" i="8"/>
  <c r="I23" i="8"/>
  <c r="J23" i="8" s="1"/>
  <c r="K22" i="8"/>
  <c r="I22" i="8"/>
  <c r="J22" i="8" s="1"/>
  <c r="K21" i="8"/>
  <c r="I21" i="8"/>
  <c r="J21" i="8" s="1"/>
  <c r="K20" i="8"/>
  <c r="I20" i="8"/>
  <c r="J20" i="8" s="1"/>
  <c r="K19" i="8"/>
  <c r="I19" i="8"/>
  <c r="J19" i="8" s="1"/>
  <c r="K18" i="8"/>
  <c r="I18" i="8"/>
  <c r="J18" i="8" s="1"/>
  <c r="K17" i="8"/>
  <c r="I17" i="8"/>
  <c r="J17" i="8" s="1"/>
  <c r="K16" i="8"/>
  <c r="I16" i="8"/>
  <c r="J16" i="8" s="1"/>
  <c r="K15" i="8"/>
  <c r="I15" i="8"/>
  <c r="J15" i="8" s="1"/>
  <c r="K14" i="8"/>
  <c r="I14" i="8"/>
  <c r="J14" i="8" s="1"/>
  <c r="K13" i="8"/>
  <c r="I13" i="8"/>
  <c r="J13" i="8" s="1"/>
  <c r="D12" i="8"/>
  <c r="I12" i="8"/>
  <c r="J12" i="8" s="1"/>
  <c r="G23" i="8"/>
  <c r="H23" i="8" s="1"/>
  <c r="E23" i="8"/>
  <c r="F23" i="8" s="1"/>
  <c r="G22" i="8"/>
  <c r="H22" i="8" s="1"/>
  <c r="E22" i="8"/>
  <c r="F22" i="8" s="1"/>
  <c r="G21" i="8"/>
  <c r="H21" i="8" s="1"/>
  <c r="E21" i="8"/>
  <c r="F21" i="8" s="1"/>
  <c r="G20" i="8"/>
  <c r="H20" i="8" s="1"/>
  <c r="E20" i="8"/>
  <c r="F20" i="8" s="1"/>
  <c r="G19" i="8"/>
  <c r="H19" i="8" s="1"/>
  <c r="E19" i="8"/>
  <c r="F19" i="8" s="1"/>
  <c r="G18" i="8"/>
  <c r="H18" i="8" s="1"/>
  <c r="E18" i="8"/>
  <c r="F18" i="8" s="1"/>
  <c r="G17" i="8"/>
  <c r="H17" i="8" s="1"/>
  <c r="E17" i="8"/>
  <c r="F17" i="8" s="1"/>
  <c r="G16" i="8"/>
  <c r="H16" i="8" s="1"/>
  <c r="E16" i="8"/>
  <c r="F16" i="8" s="1"/>
  <c r="G15" i="8"/>
  <c r="H15" i="8" s="1"/>
  <c r="E15" i="8"/>
  <c r="F15" i="8" s="1"/>
  <c r="G14" i="8"/>
  <c r="H14" i="8" s="1"/>
  <c r="E14" i="8"/>
  <c r="F14" i="8" s="1"/>
  <c r="G13" i="8"/>
  <c r="H13" i="8" s="1"/>
  <c r="E13" i="8"/>
  <c r="F13" i="8" s="1"/>
  <c r="E28" i="6"/>
  <c r="F28" i="6" s="1"/>
  <c r="C28" i="6" s="1"/>
  <c r="G28" i="6"/>
  <c r="H28" i="6" s="1"/>
  <c r="D28" i="6" s="1"/>
  <c r="E29" i="6"/>
  <c r="F29" i="6" s="1"/>
  <c r="C29" i="6" s="1"/>
  <c r="G29" i="6"/>
  <c r="H29" i="6" s="1"/>
  <c r="D29" i="6" s="1"/>
  <c r="G16" i="6"/>
  <c r="H16" i="6" s="1"/>
  <c r="D16" i="6" s="1"/>
  <c r="E16" i="6"/>
  <c r="F16" i="6" s="1"/>
  <c r="C16" i="6" s="1"/>
  <c r="G15" i="6"/>
  <c r="H15" i="6" s="1"/>
  <c r="D15" i="6" s="1"/>
  <c r="E15" i="6"/>
  <c r="F15" i="6" s="1"/>
  <c r="C15" i="6" s="1"/>
  <c r="G14" i="6"/>
  <c r="H14" i="6" s="1"/>
  <c r="D14" i="6" s="1"/>
  <c r="E14" i="6"/>
  <c r="F14" i="6" s="1"/>
  <c r="C14" i="6" s="1"/>
  <c r="G13" i="6"/>
  <c r="H13" i="6" s="1"/>
  <c r="D13" i="6" s="1"/>
  <c r="E13" i="6"/>
  <c r="F13" i="6" s="1"/>
  <c r="C13" i="6" s="1"/>
  <c r="G12" i="6"/>
  <c r="H12" i="6" s="1"/>
  <c r="D12" i="6" s="1"/>
  <c r="E12" i="6"/>
  <c r="F12" i="6" s="1"/>
  <c r="C12" i="6" s="1"/>
  <c r="E18" i="6"/>
  <c r="F18" i="6" s="1"/>
  <c r="C18" i="6" s="1"/>
  <c r="E19" i="6"/>
  <c r="F19" i="6" s="1"/>
  <c r="C19" i="6" s="1"/>
  <c r="E20" i="6"/>
  <c r="E21" i="6"/>
  <c r="F21" i="6" s="1"/>
  <c r="C21" i="6" s="1"/>
  <c r="E22" i="6"/>
  <c r="F22" i="6" s="1"/>
  <c r="C22" i="6" s="1"/>
  <c r="E23" i="6"/>
  <c r="F23" i="6" s="1"/>
  <c r="C23" i="6" s="1"/>
  <c r="E24" i="6"/>
  <c r="F24" i="6" s="1"/>
  <c r="C24" i="6" s="1"/>
  <c r="E25" i="6"/>
  <c r="F25" i="6" s="1"/>
  <c r="C25" i="6" s="1"/>
  <c r="E26" i="6"/>
  <c r="F26" i="6" s="1"/>
  <c r="C26" i="6" s="1"/>
  <c r="E27" i="6"/>
  <c r="F27" i="6" s="1"/>
  <c r="C27" i="6" s="1"/>
  <c r="E17" i="6"/>
  <c r="F17" i="6" s="1"/>
  <c r="C17" i="6" s="1"/>
  <c r="G18" i="6"/>
  <c r="H18" i="6" s="1"/>
  <c r="D18" i="6" s="1"/>
  <c r="G19" i="6"/>
  <c r="H19" i="6" s="1"/>
  <c r="D19" i="6" s="1"/>
  <c r="G20" i="6"/>
  <c r="H20" i="6" s="1"/>
  <c r="D20" i="6" s="1"/>
  <c r="G21" i="6"/>
  <c r="H21" i="6" s="1"/>
  <c r="D21" i="6" s="1"/>
  <c r="G22" i="6"/>
  <c r="H22" i="6" s="1"/>
  <c r="D22" i="6" s="1"/>
  <c r="G23" i="6"/>
  <c r="H23" i="6" s="1"/>
  <c r="D23" i="6" s="1"/>
  <c r="G24" i="6"/>
  <c r="H24" i="6" s="1"/>
  <c r="D24" i="6" s="1"/>
  <c r="G25" i="6"/>
  <c r="H25" i="6" s="1"/>
  <c r="D25" i="6" s="1"/>
  <c r="G26" i="6"/>
  <c r="H26" i="6" s="1"/>
  <c r="D26" i="6" s="1"/>
  <c r="G27" i="6"/>
  <c r="H27" i="6" s="1"/>
  <c r="D27" i="6" s="1"/>
  <c r="G17" i="6"/>
  <c r="H17" i="6" s="1"/>
  <c r="D17" i="6" s="1"/>
  <c r="F20" i="6"/>
  <c r="C20" i="6" s="1"/>
  <c r="G22" i="3"/>
  <c r="H22" i="3" s="1"/>
  <c r="D22" i="3" s="1"/>
  <c r="E22" i="3"/>
  <c r="F22" i="3" s="1"/>
  <c r="C22" i="3" s="1"/>
  <c r="G21" i="3"/>
  <c r="H21" i="3" s="1"/>
  <c r="D21" i="3" s="1"/>
  <c r="E21" i="3"/>
  <c r="F21" i="3" s="1"/>
  <c r="C21" i="3" s="1"/>
  <c r="G20" i="3"/>
  <c r="H20" i="3" s="1"/>
  <c r="D20" i="3" s="1"/>
  <c r="E20" i="3"/>
  <c r="F20" i="3" s="1"/>
  <c r="C20" i="3" s="1"/>
  <c r="G19" i="3"/>
  <c r="H19" i="3" s="1"/>
  <c r="D19" i="3" s="1"/>
  <c r="E19" i="3"/>
  <c r="F19" i="3" s="1"/>
  <c r="C19" i="3" s="1"/>
  <c r="G18" i="3"/>
  <c r="H18" i="3" s="1"/>
  <c r="D18" i="3" s="1"/>
  <c r="E18" i="3"/>
  <c r="F18" i="3" s="1"/>
  <c r="C18" i="3" s="1"/>
  <c r="G17" i="3"/>
  <c r="H17" i="3" s="1"/>
  <c r="D17" i="3" s="1"/>
  <c r="E17" i="3"/>
  <c r="F17" i="3" s="1"/>
  <c r="C17" i="3" s="1"/>
  <c r="G16" i="3"/>
  <c r="H16" i="3" s="1"/>
  <c r="D16" i="3" s="1"/>
  <c r="E16" i="3"/>
  <c r="F16" i="3" s="1"/>
  <c r="C16" i="3" s="1"/>
  <c r="G15" i="3"/>
  <c r="H15" i="3" s="1"/>
  <c r="D15" i="3" s="1"/>
  <c r="E15" i="3"/>
  <c r="F15" i="3" s="1"/>
  <c r="C15" i="3" s="1"/>
  <c r="G14" i="3"/>
  <c r="H14" i="3" s="1"/>
  <c r="D14" i="3" s="1"/>
  <c r="E14" i="3"/>
  <c r="F14" i="3" s="1"/>
  <c r="C14" i="3" s="1"/>
  <c r="G13" i="3"/>
  <c r="H13" i="3" s="1"/>
  <c r="D13" i="3" s="1"/>
  <c r="E13" i="3"/>
  <c r="F13" i="3" s="1"/>
  <c r="C13" i="3" s="1"/>
  <c r="G12" i="3"/>
  <c r="H12" i="3" s="1"/>
  <c r="D12" i="3" s="1"/>
  <c r="E12" i="3"/>
  <c r="F12" i="3" s="1"/>
  <c r="C12" i="3" s="1"/>
  <c r="C24" i="8" l="1"/>
  <c r="D23" i="8"/>
  <c r="C12" i="8"/>
  <c r="D15" i="8"/>
  <c r="D19" i="8"/>
  <c r="D24" i="8"/>
  <c r="D13" i="8"/>
  <c r="D16" i="8"/>
  <c r="D18" i="8"/>
  <c r="D20" i="8"/>
  <c r="D21" i="8"/>
  <c r="C16" i="8"/>
  <c r="D14" i="8"/>
  <c r="D17" i="8"/>
  <c r="D22" i="8"/>
  <c r="C20" i="8"/>
  <c r="C15" i="8"/>
  <c r="C19" i="8"/>
  <c r="C23" i="8"/>
  <c r="C14" i="8"/>
  <c r="C18" i="8"/>
  <c r="C22" i="8"/>
  <c r="C13" i="8"/>
  <c r="C17" i="8"/>
  <c r="C21" i="8"/>
</calcChain>
</file>

<file path=xl/sharedStrings.xml><?xml version="1.0" encoding="utf-8"?>
<sst xmlns="http://schemas.openxmlformats.org/spreadsheetml/2006/main" count="46" uniqueCount="34">
  <si>
    <t>Stock</t>
  </si>
  <si>
    <t>Stock (S)</t>
  </si>
  <si>
    <t>Strike (K)</t>
  </si>
  <si>
    <t>Dividend (d)</t>
  </si>
  <si>
    <t>Interest Rate (r )</t>
  </si>
  <si>
    <t>Maturity (T)</t>
  </si>
  <si>
    <t>Implied Vol</t>
  </si>
  <si>
    <t>Gamma (vol=10%)</t>
  </si>
  <si>
    <t>d1 (vol=10%)</t>
  </si>
  <si>
    <t>Gamma (vol=20%)</t>
  </si>
  <si>
    <t>d1 (vol=20%)</t>
  </si>
  <si>
    <t>N'(d1) vol=20%</t>
  </si>
  <si>
    <t>N'(d1) (vol=10%)</t>
  </si>
  <si>
    <t>Implied Vol_1</t>
  </si>
  <si>
    <t>Implied Vol_2</t>
  </si>
  <si>
    <t>Vega (T1=0.5)</t>
  </si>
  <si>
    <t>d1 (T1=0.5)</t>
  </si>
  <si>
    <t>N'(d1) (T1=0.5)</t>
  </si>
  <si>
    <t>Vega (T2=1.0)</t>
  </si>
  <si>
    <t>d1 (T2=1.0)</t>
  </si>
  <si>
    <t>N'(d1) (T2=1.0)</t>
  </si>
  <si>
    <t>Maturity (T1)</t>
  </si>
  <si>
    <t>Maturity (T2)</t>
  </si>
  <si>
    <t>Theta (vol=30%)</t>
  </si>
  <si>
    <t>d1 (vol=30%)</t>
  </si>
  <si>
    <t>d2(vol=30%)</t>
  </si>
  <si>
    <t>N'(d1) (vol=30%)</t>
  </si>
  <si>
    <t>N(-d2) (vol=30%)</t>
  </si>
  <si>
    <t>Implied Vol1</t>
  </si>
  <si>
    <t>Implied Vol2</t>
  </si>
  <si>
    <t>Theta (vol=20%)</t>
  </si>
  <si>
    <t>N'(d1) (vol=20%)</t>
  </si>
  <si>
    <t>d2(vol=20%)</t>
  </si>
  <si>
    <t>N(-d2) (vol=20%)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</si>
</sst>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quotePrefix="1"/>
    <xf numFmtId="165" fontId="0" fillId="0" borderId="0" xfId="0" applyNumberFormat="1"/>
    <xf numFmtId="0" fontId="0" fillId="3" borderId="0" xfId="0" applyFill="1"/>
    <xf numFmtId="164" fontId="0" fillId="3" borderId="0" xfId="0" applyNumberFormat="1" applyFill="1"/>
    <xf numFmtId="165" fontId="0" fillId="4" borderId="0" xfId="0" applyNumberFormat="1" applyFill="1"/>
    <xf numFmtId="165" fontId="0" fillId="5" borderId="0" xfId="0" applyNumberFormat="1" applyFill="1"/>
    <xf numFmtId="0" fontId="0" fillId="0" borderId="1" xfId="0" applyBorder="1"/>
    <xf numFmtId="0" fontId="0" fillId="0" borderId="1" xfId="0" quotePrefix="1" applyBorder="1"/>
    <xf numFmtId="166" fontId="0" fillId="2" borderId="0" xfId="0" applyNumberFormat="1" applyFill="1"/>
    <xf numFmtId="2" fontId="0" fillId="2" borderId="0" xfId="0" applyNumberFormat="1" applyFill="1"/>
    <xf numFmtId="2" fontId="0" fillId="3" borderId="0" xfId="0" applyNumberFormat="1" applyFill="1"/>
    <xf numFmtId="9" fontId="0" fillId="3" borderId="0" xfId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Gamma as a function of stock</a:t>
            </a:r>
            <a:r>
              <a:rPr lang="en-US" baseline="0"/>
              <a:t> price </a:t>
            </a:r>
          </a:p>
          <a:p>
            <a:pPr>
              <a:defRPr/>
            </a:pPr>
            <a:r>
              <a:rPr lang="en-US" baseline="0"/>
              <a:t>for </a:t>
            </a:r>
            <a:r>
              <a:rPr lang="en-US"/>
              <a:t>two different volatilities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907-41CC-800C-D0EC72660E0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star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907-41CC-800C-D0EC72660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69424"/>
        <c:axId val="86365680"/>
      </c:scatterChart>
      <c:valAx>
        <c:axId val="86369424"/>
        <c:scaling>
          <c:orientation val="minMax"/>
          <c:max val="106"/>
          <c:min val="9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Stock XYZ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65680"/>
        <c:crosses val="autoZero"/>
        <c:crossBetween val="midCat"/>
      </c:valAx>
      <c:valAx>
        <c:axId val="86365680"/>
        <c:scaling>
          <c:orientation val="minMax"/>
          <c:max val="0.14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Gamma of a six-month</a:t>
                </a:r>
                <a:r>
                  <a:rPr lang="en-US" baseline="0"/>
                  <a:t> put option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69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Vega as a function of stock price</a:t>
            </a:r>
          </a:p>
          <a:p>
            <a:pPr>
              <a:defRPr/>
            </a:pPr>
            <a:r>
              <a:rPr lang="en-US"/>
              <a:t>for two time-to-maturities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'CBT Q8d Sol'!$C$11</c:f>
              <c:strCache>
                <c:ptCount val="1"/>
                <c:pt idx="0">
                  <c:v>Vega (T1=0.5)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'CBT Q8d Sol'!$B$12:$B$29</c:f>
              <c:numCache>
                <c:formatCode>General</c:formatCode>
                <c:ptCount val="8"/>
                <c:pt idx="0">
                  <c:v>100</c:v>
                </c:pt>
                <c:pt idx="1">
                  <c:v>105</c:v>
                </c:pt>
                <c:pt idx="2">
                  <c:v>110</c:v>
                </c:pt>
                <c:pt idx="3">
                  <c:v>115</c:v>
                </c:pt>
                <c:pt idx="4">
                  <c:v>120</c:v>
                </c:pt>
                <c:pt idx="5">
                  <c:v>125</c:v>
                </c:pt>
                <c:pt idx="6">
                  <c:v>130</c:v>
                </c:pt>
                <c:pt idx="7">
                  <c:v>135</c:v>
                </c:pt>
              </c:numCache>
            </c:numRef>
          </c:xVal>
          <c:yVal>
            <c:numRef>
              <c:f>'CBT Q8d Sol'!$C$12:$C$29</c:f>
              <c:numCache>
                <c:formatCode>0.00</c:formatCode>
                <c:ptCount val="8"/>
                <c:pt idx="0">
                  <c:v>19.791884347237477</c:v>
                </c:pt>
                <c:pt idx="1">
                  <c:v>17.35794671058882</c:v>
                </c:pt>
                <c:pt idx="2">
                  <c:v>12.271050968457104</c:v>
                </c:pt>
                <c:pt idx="3">
                  <c:v>7.1969797568837723</c:v>
                </c:pt>
                <c:pt idx="4">
                  <c:v>3.5881404199883375</c:v>
                </c:pt>
                <c:pt idx="5">
                  <c:v>1.5524492727570585</c:v>
                </c:pt>
                <c:pt idx="6">
                  <c:v>0.59329148522464048</c:v>
                </c:pt>
                <c:pt idx="7">
                  <c:v>0.20333660989433497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8D-461C-AB3C-80335E3CB039}"/>
            </c:ext>
          </c:extLst>
        </c:ser>
        <c:ser>
          <c:idx val="1"/>
          <c:order val="1"/>
          <c:tx>
            <c:strRef>
              <c:f>'CBT Q8d Sol'!$D$11</c:f>
              <c:strCache>
                <c:ptCount val="1"/>
                <c:pt idx="0">
                  <c:v>Vega (T2=1.0)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plus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'CBT Q8d Sol'!$B$12:$B$29</c:f>
              <c:numCache>
                <c:formatCode>General</c:formatCode>
                <c:ptCount val="8"/>
                <c:pt idx="0">
                  <c:v>100</c:v>
                </c:pt>
                <c:pt idx="1">
                  <c:v>105</c:v>
                </c:pt>
                <c:pt idx="2">
                  <c:v>110</c:v>
                </c:pt>
                <c:pt idx="3">
                  <c:v>115</c:v>
                </c:pt>
                <c:pt idx="4">
                  <c:v>120</c:v>
                </c:pt>
                <c:pt idx="5">
                  <c:v>125</c:v>
                </c:pt>
                <c:pt idx="6">
                  <c:v>130</c:v>
                </c:pt>
                <c:pt idx="7">
                  <c:v>135</c:v>
                </c:pt>
              </c:numCache>
            </c:numRef>
          </c:xVal>
          <c:yVal>
            <c:numRef>
              <c:f>'CBT Q8d Sol'!$D$12:$D$29</c:f>
              <c:numCache>
                <c:formatCode>0.00</c:formatCode>
                <c:ptCount val="8"/>
                <c:pt idx="0">
                  <c:v>38.666811680284923</c:v>
                </c:pt>
                <c:pt idx="1">
                  <c:v>37.078159748484396</c:v>
                </c:pt>
                <c:pt idx="2">
                  <c:v>33.703568708730216</c:v>
                </c:pt>
                <c:pt idx="3">
                  <c:v>29.249827039581</c:v>
                </c:pt>
                <c:pt idx="4">
                  <c:v>24.383017544140383</c:v>
                </c:pt>
                <c:pt idx="5">
                  <c:v>19.624576990086609</c:v>
                </c:pt>
                <c:pt idx="6">
                  <c:v>15.316841823912057</c:v>
                </c:pt>
                <c:pt idx="7">
                  <c:v>11.636781778302911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8D-461C-AB3C-80335E3CB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69424"/>
        <c:axId val="86365680"/>
      </c:scatterChart>
      <c:valAx>
        <c:axId val="86369424"/>
        <c:scaling>
          <c:orientation val="minMax"/>
          <c:max val="135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Stock XYZ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65680"/>
        <c:crosses val="autoZero"/>
        <c:crossBetween val="midCat"/>
      </c:valAx>
      <c:valAx>
        <c:axId val="86365680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Vega under a constant implied Vol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69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Theta as a function of stock price</a:t>
            </a:r>
          </a:p>
          <a:p>
            <a:pPr>
              <a:defRPr/>
            </a:pPr>
            <a:r>
              <a:rPr lang="en-US"/>
              <a:t>for two volatilities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'CBT Q8f Sol'!$C$11</c:f>
              <c:strCache>
                <c:ptCount val="1"/>
                <c:pt idx="0">
                  <c:v>Theta (vol=20%)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'CBT Q8f Sol'!$B$12:$B$24</c:f>
              <c:numCache>
                <c:formatCode>General</c:formatCode>
                <c:ptCount val="13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  <c:pt idx="8">
                  <c:v>125</c:v>
                </c:pt>
                <c:pt idx="9">
                  <c:v>130</c:v>
                </c:pt>
                <c:pt idx="10">
                  <c:v>135</c:v>
                </c:pt>
                <c:pt idx="11">
                  <c:v>140</c:v>
                </c:pt>
                <c:pt idx="12">
                  <c:v>145</c:v>
                </c:pt>
              </c:numCache>
            </c:numRef>
          </c:xVal>
          <c:yVal>
            <c:numRef>
              <c:f>'CBT Q8f Sol'!$C$12:$C$24</c:f>
              <c:numCache>
                <c:formatCode>0.00</c:formatCode>
                <c:ptCount val="13"/>
                <c:pt idx="0">
                  <c:v>-0.63213272250582797</c:v>
                </c:pt>
                <c:pt idx="1">
                  <c:v>-1.4663644701610483</c:v>
                </c:pt>
                <c:pt idx="2">
                  <c:v>-2.0960954424142044</c:v>
                </c:pt>
                <c:pt idx="3">
                  <c:v>-2.4690614429161482</c:v>
                </c:pt>
                <c:pt idx="4">
                  <c:v>-2.5887047605085929</c:v>
                </c:pt>
                <c:pt idx="5">
                  <c:v>-2.4991313912032727</c:v>
                </c:pt>
                <c:pt idx="6">
                  <c:v>-2.2641501921997618</c:v>
                </c:pt>
                <c:pt idx="7">
                  <c:v>-1.9488381504230379</c:v>
                </c:pt>
                <c:pt idx="8">
                  <c:v>-1.6076697333254564</c:v>
                </c:pt>
                <c:pt idx="9">
                  <c:v>-1.279483418007584</c:v>
                </c:pt>
                <c:pt idx="10">
                  <c:v>-0.98751895508874377</c:v>
                </c:pt>
                <c:pt idx="11">
                  <c:v>-0.74226291372202691</c:v>
                </c:pt>
                <c:pt idx="12">
                  <c:v>-0.54523689511402629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ED-45CC-AC10-692D2197B941}"/>
            </c:ext>
          </c:extLst>
        </c:ser>
        <c:ser>
          <c:idx val="1"/>
          <c:order val="1"/>
          <c:tx>
            <c:strRef>
              <c:f>'CBT Q8f Sol'!$D$11</c:f>
              <c:strCache>
                <c:ptCount val="1"/>
                <c:pt idx="0">
                  <c:v>Theta (vol=30%)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plus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'CBT Q8f Sol'!$B$12:$B$24</c:f>
              <c:numCache>
                <c:formatCode>General</c:formatCode>
                <c:ptCount val="13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  <c:pt idx="8">
                  <c:v>125</c:v>
                </c:pt>
                <c:pt idx="9">
                  <c:v>130</c:v>
                </c:pt>
                <c:pt idx="10">
                  <c:v>135</c:v>
                </c:pt>
                <c:pt idx="11">
                  <c:v>140</c:v>
                </c:pt>
                <c:pt idx="12">
                  <c:v>145</c:v>
                </c:pt>
              </c:numCache>
            </c:numRef>
          </c:xVal>
          <c:yVal>
            <c:numRef>
              <c:f>'CBT Q8f Sol'!$D$12:$D$24</c:f>
              <c:numCache>
                <c:formatCode>0.00</c:formatCode>
                <c:ptCount val="13"/>
                <c:pt idx="0">
                  <c:v>-2.7697571886819068</c:v>
                </c:pt>
                <c:pt idx="1">
                  <c:v>-3.4487701482420494</c:v>
                </c:pt>
                <c:pt idx="2">
                  <c:v>-3.9569549541470477</c:v>
                </c:pt>
                <c:pt idx="3">
                  <c:v>-4.2863048765095577</c:v>
                </c:pt>
                <c:pt idx="4">
                  <c:v>-4.4454310424073524</c:v>
                </c:pt>
                <c:pt idx="5">
                  <c:v>-4.4544549359372398</c:v>
                </c:pt>
                <c:pt idx="6">
                  <c:v>-4.3399720509987638</c:v>
                </c:pt>
                <c:pt idx="7">
                  <c:v>-4.1308198648818202</c:v>
                </c:pt>
                <c:pt idx="8">
                  <c:v>-3.8549508013179725</c:v>
                </c:pt>
                <c:pt idx="9">
                  <c:v>-3.5374144829316529</c:v>
                </c:pt>
                <c:pt idx="10">
                  <c:v>-3.1992880988236503</c:v>
                </c:pt>
                <c:pt idx="11">
                  <c:v>-2.8573279436049965</c:v>
                </c:pt>
                <c:pt idx="12">
                  <c:v>-2.5241133714184563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ED-45CC-AC10-692D2197B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69424"/>
        <c:axId val="86365680"/>
      </c:scatterChart>
      <c:valAx>
        <c:axId val="86369424"/>
        <c:scaling>
          <c:orientation val="minMax"/>
          <c:max val="135"/>
          <c:min val="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Stock XYZ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65680"/>
        <c:crosses val="autoZero"/>
        <c:crossBetween val="midCat"/>
      </c:valAx>
      <c:valAx>
        <c:axId val="86365680"/>
        <c:scaling>
          <c:orientation val="minMax"/>
          <c:max val="1"/>
          <c:min val="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69424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9</xdr:col>
      <xdr:colOff>311447</xdr:colOff>
      <xdr:row>24</xdr:row>
      <xdr:rowOff>44679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808C51-E65F-2575-BD18-084FECF22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5778797" cy="4464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187325</xdr:colOff>
      <xdr:row>3</xdr:row>
      <xdr:rowOff>101600</xdr:rowOff>
    </xdr:from>
    <xdr:to>
      <xdr:col>15</xdr:col>
      <xdr:colOff>492125</xdr:colOff>
      <xdr:row>23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2DF9DE-C793-43A9-AE0C-070D3C5F2B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571500</xdr:colOff>
      <xdr:row>6</xdr:row>
      <xdr:rowOff>69850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312829-0286-8063-F0CD-CDDE098B7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3200" y="184150"/>
          <a:ext cx="2501900" cy="990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0</xdr:row>
      <xdr:rowOff>76200</xdr:rowOff>
    </xdr:from>
    <xdr:to>
      <xdr:col>15</xdr:col>
      <xdr:colOff>352425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33E5C9-96F3-4C9C-9C92-A79DFC540C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927247</xdr:colOff>
      <xdr:row>4</xdr:row>
      <xdr:rowOff>63532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1A2840-7039-3B5D-2066-8DCC0FD7A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3200" y="184150"/>
          <a:ext cx="2857647" cy="615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660400</xdr:colOff>
      <xdr:row>2</xdr:row>
      <xdr:rowOff>158750</xdr:rowOff>
    </xdr:from>
    <xdr:to>
      <xdr:col>6</xdr:col>
      <xdr:colOff>279590</xdr:colOff>
      <xdr:row>6</xdr:row>
      <xdr:rowOff>152438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7F7CDB-DD8A-4214-B901-713ADCB39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9650" y="527050"/>
          <a:ext cx="3695890" cy="730288"/>
        </a:xfrm>
        <a:prstGeom prst="rect">
          <a:avLst/>
        </a:prstGeom>
      </xdr:spPr>
    </xdr:pic>
    <xdr:clientData/>
  </xdr:twoCellAnchor>
  <xdr:twoCellAnchor editAs="oneCell">
    <xdr:from>
      <xdr:col>6</xdr:col>
      <xdr:colOff>596900</xdr:colOff>
      <xdr:row>0</xdr:row>
      <xdr:rowOff>0</xdr:rowOff>
    </xdr:from>
    <xdr:to>
      <xdr:col>9</xdr:col>
      <xdr:colOff>285881</xdr:colOff>
      <xdr:row>8</xdr:row>
      <xdr:rowOff>133433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FA294F4-84E4-C33E-8784-1D0F56BAB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2850" y="0"/>
          <a:ext cx="2552831" cy="1606633"/>
        </a:xfrm>
        <a:prstGeom prst="rect">
          <a:avLst/>
        </a:prstGeom>
      </xdr:spPr>
    </xdr:pic>
    <xdr:clientData/>
  </xdr:twoCellAnchor>
  <xdr:twoCellAnchor>
    <xdr:from>
      <xdr:col>12</xdr:col>
      <xdr:colOff>304800</xdr:colOff>
      <xdr:row>5</xdr:row>
      <xdr:rowOff>88900</xdr:rowOff>
    </xdr:from>
    <xdr:to>
      <xdr:col>19</xdr:col>
      <xdr:colOff>107950</xdr:colOff>
      <xdr:row>22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F1DB177-2E9A-47A7-8022-BCB50F105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K5" sqref="K5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63D88-B817-4DE3-B2E8-55FA5F1751FA}">
  <dimension ref="A2:H30"/>
  <sheetViews>
    <sheetView workbookViewId="0">
      <selection activeCell="E25" sqref="E25"/>
    </sheetView>
  </sheetViews>
  <sheetFormatPr defaultRowHeight="14.4" x14ac:dyDescent="0.3"/>
  <cols>
    <col min="1" max="1" width="14.44140625" bestFit="1" customWidth="1"/>
    <col min="3" max="3" width="16.109375" bestFit="1" customWidth="1"/>
    <col min="4" max="4" width="16.109375" customWidth="1"/>
    <col min="5" max="5" width="11.5546875" bestFit="1" customWidth="1"/>
    <col min="6" max="6" width="14.5546875" bestFit="1" customWidth="1"/>
    <col min="7" max="7" width="13.33203125" customWidth="1"/>
    <col min="8" max="8" width="13.33203125" bestFit="1" customWidth="1"/>
  </cols>
  <sheetData>
    <row r="2" spans="1:8" x14ac:dyDescent="0.3">
      <c r="A2" t="s">
        <v>1</v>
      </c>
      <c r="B2" s="3">
        <v>100</v>
      </c>
    </row>
    <row r="3" spans="1:8" x14ac:dyDescent="0.3">
      <c r="A3" t="s">
        <v>2</v>
      </c>
      <c r="B3" s="3">
        <v>100</v>
      </c>
    </row>
    <row r="4" spans="1:8" x14ac:dyDescent="0.3">
      <c r="A4" s="1" t="s">
        <v>4</v>
      </c>
      <c r="B4" s="3">
        <v>0.03</v>
      </c>
    </row>
    <row r="5" spans="1:8" x14ac:dyDescent="0.3">
      <c r="A5" s="1" t="s">
        <v>3</v>
      </c>
      <c r="B5" s="4">
        <v>0</v>
      </c>
    </row>
    <row r="6" spans="1:8" x14ac:dyDescent="0.3">
      <c r="A6" s="1" t="s">
        <v>5</v>
      </c>
      <c r="B6" s="4">
        <v>0.5</v>
      </c>
    </row>
    <row r="7" spans="1:8" x14ac:dyDescent="0.3">
      <c r="A7" t="s">
        <v>13</v>
      </c>
      <c r="B7" s="3">
        <v>0.1</v>
      </c>
    </row>
    <row r="8" spans="1:8" x14ac:dyDescent="0.3">
      <c r="A8" t="s">
        <v>14</v>
      </c>
      <c r="B8" s="3">
        <v>0.2</v>
      </c>
    </row>
    <row r="11" spans="1:8" x14ac:dyDescent="0.3">
      <c r="B11" t="s">
        <v>0</v>
      </c>
      <c r="C11" t="s">
        <v>7</v>
      </c>
      <c r="D11" t="s">
        <v>9</v>
      </c>
      <c r="E11" t="s">
        <v>8</v>
      </c>
      <c r="F11" s="1" t="s">
        <v>12</v>
      </c>
      <c r="G11" t="s">
        <v>10</v>
      </c>
      <c r="H11" s="1" t="s">
        <v>11</v>
      </c>
    </row>
    <row r="12" spans="1:8" x14ac:dyDescent="0.3">
      <c r="B12">
        <v>95</v>
      </c>
      <c r="C12" s="9">
        <f t="shared" ref="C12:C22" si="0">$F12/($B12*ImpliedVol1*SQRT(Maturity_T))</f>
        <v>5.2979225387766365E-2</v>
      </c>
      <c r="D12" s="9">
        <f t="shared" ref="D12:D22" si="1">$H12/($B12*ImpliedVol2*SQRT(Maturity_T))</f>
        <v>2.9185380720559654E-2</v>
      </c>
      <c r="E12" s="2">
        <f t="shared" ref="E12:E22" si="2">(LN($B12/Strike_K)+(Interest_Rate+0.5*ImpliedVol1*ImpliedVol1)*(Maturity_T))/(ImpliedVol1*SQRT(Maturity_T))</f>
        <v>-0.47790935240140608</v>
      </c>
      <c r="F12" s="2">
        <f>1/SQRT(2*PI())*EXP(-0.5*$E12*$E12)</f>
        <v>0.35588871057015092</v>
      </c>
      <c r="G12" s="2">
        <f t="shared" ref="G12:G22" si="3">(LN($B12/Strike_K)+(Interest_Rate+0.5*ImpliedVol2*ImpliedVol2)*(Maturity_T))/(ImpliedVol2*SQRT(Maturity_T))</f>
        <v>-0.185921667611712</v>
      </c>
      <c r="H12" s="2">
        <f>1/SQRT(2*PI())*EXP(-0.5*$G12*$G12)</f>
        <v>0.39210643176135829</v>
      </c>
    </row>
    <row r="13" spans="1:8" x14ac:dyDescent="0.3">
      <c r="B13">
        <v>96</v>
      </c>
      <c r="C13" s="9">
        <f t="shared" si="0"/>
        <v>5.5658549443917037E-2</v>
      </c>
      <c r="D13" s="9">
        <f t="shared" si="1"/>
        <v>2.9201546472497331E-2</v>
      </c>
      <c r="E13" s="2">
        <f t="shared" si="2"/>
        <v>-0.32982280952135851</v>
      </c>
      <c r="F13" s="2">
        <f t="shared" ref="F13:F22" si="4">1/SQRT(2*PI())*EXP(-0.5*$E13*$E13)</f>
        <v>0.37782276233088469</v>
      </c>
      <c r="G13" s="2">
        <f t="shared" si="3"/>
        <v>-0.11187839617168821</v>
      </c>
      <c r="H13" s="2">
        <f t="shared" ref="H13:H22" si="5">1/SQRT(2*PI())*EXP(-0.5*$G13*$G13)</f>
        <v>0.39645334141126992</v>
      </c>
    </row>
    <row r="14" spans="1:8" x14ac:dyDescent="0.3">
      <c r="B14">
        <v>97</v>
      </c>
      <c r="C14" s="9">
        <f t="shared" si="0"/>
        <v>5.7195220927970157E-2</v>
      </c>
      <c r="D14" s="9">
        <f t="shared" si="1"/>
        <v>2.9060277181035831E-2</v>
      </c>
      <c r="E14" s="2">
        <f t="shared" si="2"/>
        <v>-0.18327086982481783</v>
      </c>
      <c r="F14" s="2">
        <f t="shared" si="4"/>
        <v>0.39229834712541534</v>
      </c>
      <c r="G14" s="2">
        <f t="shared" si="3"/>
        <v>-3.8602426323417864E-2</v>
      </c>
      <c r="H14" s="2">
        <f t="shared" si="5"/>
        <v>0.39864514972269988</v>
      </c>
    </row>
    <row r="15" spans="1:8" x14ac:dyDescent="0.3">
      <c r="B15">
        <v>98</v>
      </c>
      <c r="C15" s="9">
        <f t="shared" si="0"/>
        <v>5.7528328019625534E-2</v>
      </c>
      <c r="D15" s="9">
        <f t="shared" si="1"/>
        <v>2.8768626030272148E-2</v>
      </c>
      <c r="E15" s="2">
        <f t="shared" si="2"/>
        <v>-3.8222053435610324E-2</v>
      </c>
      <c r="F15" s="2">
        <f t="shared" si="4"/>
        <v>0.3986509743594126</v>
      </c>
      <c r="G15" s="2">
        <f t="shared" si="3"/>
        <v>3.3921981871185891E-2</v>
      </c>
      <c r="H15" s="2">
        <f t="shared" si="5"/>
        <v>0.39871281480793519</v>
      </c>
    </row>
    <row r="16" spans="1:8" x14ac:dyDescent="0.3">
      <c r="B16">
        <v>99</v>
      </c>
      <c r="C16" s="9">
        <f t="shared" si="0"/>
        <v>5.6673448992742931E-2</v>
      </c>
      <c r="D16" s="9">
        <f t="shared" si="1"/>
        <v>2.8335660136204519E-2</v>
      </c>
      <c r="E16" s="2">
        <f t="shared" si="2"/>
        <v>0.10535416071102836</v>
      </c>
      <c r="F16" s="2">
        <f t="shared" si="4"/>
        <v>0.39673438295038455</v>
      </c>
      <c r="G16" s="2">
        <f t="shared" si="3"/>
        <v>0.10571008894450523</v>
      </c>
      <c r="H16" s="2">
        <f t="shared" si="5"/>
        <v>0.39671948114780942</v>
      </c>
    </row>
    <row r="17" spans="2:8" x14ac:dyDescent="0.3">
      <c r="B17">
        <v>100</v>
      </c>
      <c r="C17" s="9">
        <f t="shared" si="0"/>
        <v>5.4717317130441971E-2</v>
      </c>
      <c r="D17" s="9">
        <f t="shared" si="1"/>
        <v>2.7772131739916564E-2</v>
      </c>
      <c r="E17" s="2">
        <f t="shared" si="2"/>
        <v>0.24748737341529162</v>
      </c>
      <c r="F17" s="2">
        <f t="shared" si="4"/>
        <v>0.3869098599127036</v>
      </c>
      <c r="G17" s="2">
        <f t="shared" si="3"/>
        <v>0.17677669529663687</v>
      </c>
      <c r="H17" s="2">
        <f t="shared" si="5"/>
        <v>0.3927572536260231</v>
      </c>
    </row>
    <row r="18" spans="2:8" x14ac:dyDescent="0.3">
      <c r="B18">
        <v>101</v>
      </c>
      <c r="C18" s="9">
        <f t="shared" si="0"/>
        <v>5.1805838010242855E-2</v>
      </c>
      <c r="D18" s="9">
        <f t="shared" si="1"/>
        <v>2.7090133686354382E-2</v>
      </c>
      <c r="E18" s="2">
        <f t="shared" si="2"/>
        <v>0.38820630184178923</v>
      </c>
      <c r="F18" s="2">
        <f t="shared" si="4"/>
        <v>0.36998581955715476</v>
      </c>
      <c r="G18" s="2">
        <f t="shared" si="3"/>
        <v>0.24713615950988568</v>
      </c>
      <c r="H18" s="2">
        <f t="shared" si="5"/>
        <v>0.38694346810400054</v>
      </c>
    </row>
    <row r="19" spans="2:8" x14ac:dyDescent="0.3">
      <c r="B19">
        <v>102</v>
      </c>
      <c r="C19" s="9">
        <f t="shared" si="0"/>
        <v>4.8127513289775638E-2</v>
      </c>
      <c r="D19" s="9">
        <f t="shared" si="1"/>
        <v>2.6302751405518968E-2</v>
      </c>
      <c r="E19" s="2">
        <f t="shared" si="2"/>
        <v>0.5275388143440618</v>
      </c>
      <c r="F19" s="2">
        <f t="shared" si="4"/>
        <v>0.34711916829022965</v>
      </c>
      <c r="G19" s="2">
        <f t="shared" si="3"/>
        <v>0.31680241576102197</v>
      </c>
      <c r="H19" s="2">
        <f t="shared" si="5"/>
        <v>0.37941661920721176</v>
      </c>
    </row>
    <row r="20" spans="2:8" x14ac:dyDescent="0.3">
      <c r="B20">
        <v>103</v>
      </c>
      <c r="C20" s="9">
        <f t="shared" si="0"/>
        <v>4.3894689909380044E-2</v>
      </c>
      <c r="D20" s="9">
        <f t="shared" si="1"/>
        <v>2.5423722318471696E-2</v>
      </c>
      <c r="E20" s="2">
        <f t="shared" si="2"/>
        <v>0.66551196359025533</v>
      </c>
      <c r="F20" s="2">
        <f t="shared" si="4"/>
        <v>0.31969379879793453</v>
      </c>
      <c r="G20" s="2">
        <f t="shared" si="3"/>
        <v>0.38578899038411868</v>
      </c>
      <c r="H20" s="2">
        <f t="shared" si="5"/>
        <v>0.37033210096053931</v>
      </c>
    </row>
    <row r="21" spans="2:8" x14ac:dyDescent="0.3">
      <c r="B21">
        <v>104</v>
      </c>
      <c r="C21" s="9">
        <f t="shared" si="0"/>
        <v>3.9325005934303638E-2</v>
      </c>
      <c r="D21" s="9">
        <f t="shared" si="1"/>
        <v>2.4467112023994257E-2</v>
      </c>
      <c r="E21" s="2">
        <f t="shared" si="2"/>
        <v>0.8021520180884445</v>
      </c>
      <c r="F21" s="2">
        <f t="shared" si="4"/>
        <v>0.28919257501001222</v>
      </c>
      <c r="G21" s="2">
        <f t="shared" si="3"/>
        <v>0.45410901763321326</v>
      </c>
      <c r="H21" s="2">
        <f t="shared" si="5"/>
        <v>0.35985790522691891</v>
      </c>
    </row>
    <row r="22" spans="2:8" x14ac:dyDescent="0.3">
      <c r="B22">
        <v>105</v>
      </c>
      <c r="C22" s="9">
        <f t="shared" si="0"/>
        <v>3.4625018275960394E-2</v>
      </c>
      <c r="D22" s="9">
        <f t="shared" si="1"/>
        <v>2.344701489334269E-2</v>
      </c>
      <c r="E22" s="2">
        <f t="shared" si="2"/>
        <v>0.93748449220349783</v>
      </c>
      <c r="F22" s="2">
        <f t="shared" si="4"/>
        <v>0.25707764482721723</v>
      </c>
      <c r="G22" s="2">
        <f t="shared" si="3"/>
        <v>0.52177525469073993</v>
      </c>
      <c r="H22" s="2">
        <f t="shared" si="5"/>
        <v>0.34817040782295644</v>
      </c>
    </row>
    <row r="23" spans="2:8" x14ac:dyDescent="0.3">
      <c r="C23" s="2"/>
      <c r="D23" s="2"/>
      <c r="E23" s="2"/>
      <c r="F23" s="2"/>
      <c r="G23" s="2"/>
      <c r="H23" s="2"/>
    </row>
    <row r="24" spans="2:8" x14ac:dyDescent="0.3">
      <c r="C24" s="2"/>
      <c r="D24" s="2"/>
      <c r="E24" s="2"/>
      <c r="F24" s="2"/>
      <c r="G24" s="2"/>
      <c r="H24" s="2"/>
    </row>
    <row r="25" spans="2:8" x14ac:dyDescent="0.3">
      <c r="C25" s="2"/>
      <c r="D25" s="2"/>
      <c r="E25" s="2"/>
      <c r="F25" s="2"/>
      <c r="G25" s="2"/>
      <c r="H25" s="2"/>
    </row>
    <row r="26" spans="2:8" x14ac:dyDescent="0.3">
      <c r="C26" s="2"/>
      <c r="D26" s="2"/>
      <c r="E26" s="2"/>
      <c r="F26" s="2"/>
      <c r="G26" s="2"/>
      <c r="H26" s="2"/>
    </row>
    <row r="27" spans="2:8" x14ac:dyDescent="0.3">
      <c r="C27" s="2"/>
      <c r="D27" s="2"/>
      <c r="E27" s="2"/>
      <c r="F27" s="2"/>
      <c r="G27" s="2"/>
      <c r="H27" s="2"/>
    </row>
    <row r="28" spans="2:8" x14ac:dyDescent="0.3">
      <c r="C28" s="2"/>
      <c r="D28" s="2"/>
      <c r="E28" s="2"/>
      <c r="F28" s="2"/>
      <c r="G28" s="2"/>
      <c r="H28" s="2"/>
    </row>
    <row r="29" spans="2:8" x14ac:dyDescent="0.3">
      <c r="C29" s="2"/>
      <c r="D29" s="2"/>
      <c r="E29" s="2"/>
      <c r="F29" s="2"/>
      <c r="G29" s="2"/>
      <c r="H29" s="2"/>
    </row>
    <row r="30" spans="2:8" x14ac:dyDescent="0.3">
      <c r="C30" s="2"/>
      <c r="D30" s="2"/>
      <c r="E30" s="2"/>
      <c r="F30" s="2"/>
      <c r="G30" s="2"/>
      <c r="H30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0BB45-4FD1-4F9F-A25D-15F624761BFB}">
  <dimension ref="A2:H29"/>
  <sheetViews>
    <sheetView workbookViewId="0"/>
  </sheetViews>
  <sheetFormatPr defaultRowHeight="14.4" x14ac:dyDescent="0.3"/>
  <cols>
    <col min="1" max="1" width="14.44140625" bestFit="1" customWidth="1"/>
    <col min="3" max="3" width="16.109375" bestFit="1" customWidth="1"/>
    <col min="4" max="4" width="16.109375" customWidth="1"/>
    <col min="5" max="5" width="11.5546875" bestFit="1" customWidth="1"/>
    <col min="6" max="6" width="14.5546875" bestFit="1" customWidth="1"/>
    <col min="7" max="7" width="13.33203125" customWidth="1"/>
    <col min="8" max="8" width="13.33203125" bestFit="1" customWidth="1"/>
  </cols>
  <sheetData>
    <row r="2" spans="1:8" x14ac:dyDescent="0.3">
      <c r="A2" t="s">
        <v>1</v>
      </c>
      <c r="B2" s="3">
        <v>100</v>
      </c>
    </row>
    <row r="3" spans="1:8" x14ac:dyDescent="0.3">
      <c r="A3" t="s">
        <v>2</v>
      </c>
      <c r="B3" s="3">
        <v>100</v>
      </c>
    </row>
    <row r="4" spans="1:8" x14ac:dyDescent="0.3">
      <c r="A4" s="1" t="s">
        <v>4</v>
      </c>
      <c r="B4" s="3">
        <v>0.03</v>
      </c>
    </row>
    <row r="5" spans="1:8" x14ac:dyDescent="0.3">
      <c r="A5" s="1" t="s">
        <v>3</v>
      </c>
      <c r="B5" s="4">
        <v>0</v>
      </c>
    </row>
    <row r="6" spans="1:8" x14ac:dyDescent="0.3">
      <c r="A6" s="1" t="s">
        <v>21</v>
      </c>
      <c r="B6" s="11">
        <v>0.25</v>
      </c>
    </row>
    <row r="7" spans="1:8" x14ac:dyDescent="0.3">
      <c r="A7" s="1" t="s">
        <v>22</v>
      </c>
      <c r="B7" s="4">
        <v>1</v>
      </c>
    </row>
    <row r="8" spans="1:8" x14ac:dyDescent="0.3">
      <c r="A8" t="s">
        <v>6</v>
      </c>
      <c r="B8" s="3">
        <v>0.2</v>
      </c>
    </row>
    <row r="11" spans="1:8" ht="15" thickBot="1" x14ac:dyDescent="0.35">
      <c r="B11" s="7" t="s">
        <v>0</v>
      </c>
      <c r="C11" s="7" t="s">
        <v>15</v>
      </c>
      <c r="D11" s="7" t="s">
        <v>18</v>
      </c>
      <c r="E11" s="7" t="s">
        <v>16</v>
      </c>
      <c r="F11" s="8" t="s">
        <v>17</v>
      </c>
      <c r="G11" s="7" t="s">
        <v>19</v>
      </c>
      <c r="H11" s="8" t="s">
        <v>20</v>
      </c>
    </row>
    <row r="12" spans="1:8" ht="15" hidden="1" thickTop="1" x14ac:dyDescent="0.3">
      <c r="B12">
        <v>90</v>
      </c>
      <c r="C12" s="10">
        <f t="shared" ref="C12:C16" si="0">$B12*$F12*SQRT($B$6)</f>
        <v>11.664735005476672</v>
      </c>
      <c r="D12" s="10">
        <f t="shared" ref="D12:D16" si="1">$B12*$H12*SQRT($B$7)</f>
        <v>34.555312582781305</v>
      </c>
      <c r="E12" s="5">
        <f t="shared" ref="E12:E16" si="2">(LN($B12/$B$3)+($B$4+0.5*$B$8*$B$8)*($B$6))/($B$8*SQRT($B$6))</f>
        <v>-0.92860515657826281</v>
      </c>
      <c r="F12" s="5">
        <f t="shared" ref="F12:F16" si="3">1/SQRT(2*PI())*EXP(-0.5*$E12*$E12)</f>
        <v>0.25921633345503714</v>
      </c>
      <c r="G12" s="6">
        <f t="shared" ref="G12:G16" si="4">(LN($B12/$B$3)+($B$4+0.5*$B$8*$B$8)*($B$7))/($B$8*SQRT($B$7))</f>
        <v>-0.27680257828913135</v>
      </c>
      <c r="H12" s="6">
        <f t="shared" ref="H12:H16" si="5">1/SQRT(2*PI())*EXP(-0.5*$G12*$G12)</f>
        <v>0.38394791758645891</v>
      </c>
    </row>
    <row r="13" spans="1:8" hidden="1" x14ac:dyDescent="0.3">
      <c r="B13">
        <v>91</v>
      </c>
      <c r="C13" s="10">
        <f t="shared" si="0"/>
        <v>12.989280351753525</v>
      </c>
      <c r="D13" s="10">
        <f t="shared" si="1"/>
        <v>35.423591310211165</v>
      </c>
      <c r="E13" s="5">
        <f t="shared" si="2"/>
        <v>-0.81810679471241288</v>
      </c>
      <c r="F13" s="5">
        <f t="shared" si="3"/>
        <v>0.285478689049528</v>
      </c>
      <c r="G13" s="6">
        <f t="shared" si="4"/>
        <v>-0.22155339735620644</v>
      </c>
      <c r="H13" s="6">
        <f t="shared" si="5"/>
        <v>0.38927023417814466</v>
      </c>
    </row>
    <row r="14" spans="1:8" hidden="1" x14ac:dyDescent="0.3">
      <c r="B14">
        <v>92</v>
      </c>
      <c r="C14" s="10">
        <f t="shared" si="0"/>
        <v>14.274757090857186</v>
      </c>
      <c r="D14" s="10">
        <f t="shared" si="1"/>
        <v>36.194996684801154</v>
      </c>
      <c r="E14" s="5">
        <f t="shared" si="2"/>
        <v>-0.70881608939051011</v>
      </c>
      <c r="F14" s="5">
        <f t="shared" si="3"/>
        <v>0.31032080632298231</v>
      </c>
      <c r="G14" s="6">
        <f t="shared" si="4"/>
        <v>-0.16690804469525505</v>
      </c>
      <c r="H14" s="6">
        <f t="shared" si="5"/>
        <v>0.39342387700870818</v>
      </c>
    </row>
    <row r="15" spans="1:8" hidden="1" x14ac:dyDescent="0.3">
      <c r="B15">
        <v>93</v>
      </c>
      <c r="C15" s="10">
        <f t="shared" si="0"/>
        <v>15.488369268857547</v>
      </c>
      <c r="D15" s="10">
        <f t="shared" si="1"/>
        <v>36.866121314649781</v>
      </c>
      <c r="E15" s="5">
        <f t="shared" si="2"/>
        <v>-0.60070692834835371</v>
      </c>
      <c r="F15" s="5">
        <f t="shared" si="3"/>
        <v>0.33308321008295799</v>
      </c>
      <c r="G15" s="6">
        <f t="shared" si="4"/>
        <v>-0.11285346417417685</v>
      </c>
      <c r="H15" s="6">
        <f t="shared" si="5"/>
        <v>0.39640990660913744</v>
      </c>
    </row>
    <row r="16" spans="1:8" hidden="1" x14ac:dyDescent="0.3">
      <c r="B16">
        <v>94</v>
      </c>
      <c r="C16" s="10">
        <f t="shared" si="0"/>
        <v>16.598503552997382</v>
      </c>
      <c r="D16" s="10">
        <f t="shared" si="1"/>
        <v>37.434526009054544</v>
      </c>
      <c r="E16" s="5">
        <f t="shared" si="2"/>
        <v>-0.49375403718087529</v>
      </c>
      <c r="F16" s="5">
        <f t="shared" si="3"/>
        <v>0.35315965006377409</v>
      </c>
      <c r="G16" s="6">
        <f t="shared" si="4"/>
        <v>-5.9377018590437633E-2</v>
      </c>
      <c r="H16" s="6">
        <f t="shared" si="5"/>
        <v>0.39823963839419724</v>
      </c>
    </row>
    <row r="17" spans="2:8" hidden="1" x14ac:dyDescent="0.3">
      <c r="B17">
        <v>95</v>
      </c>
      <c r="C17" s="10">
        <f>$B17*$F17*SQRT($B$6)</f>
        <v>17.576190846194507</v>
      </c>
      <c r="D17" s="10">
        <f>$B17*$H17*SQRT($B$7)</f>
        <v>37.898724257361344</v>
      </c>
      <c r="E17" s="5">
        <f>(LN($B17/$B$3)+($B$4+0.5*$B$8*$B$8)*($B$6))/($B$8*SQRT($B$6))</f>
        <v>-0.38793294387550581</v>
      </c>
      <c r="F17" s="5">
        <f>1/SQRT(2*PI())*EXP(-0.5*$E17*$E17)</f>
        <v>0.37002507044620014</v>
      </c>
      <c r="G17" s="6">
        <f>(LN($B17/$B$3)+($B$4+0.5*$B$8*$B$8)*($B$7))/($B$8*SQRT($B$7))</f>
        <v>-6.4664719377528768E-3</v>
      </c>
      <c r="H17" s="6">
        <f>1/SQRT(2*PI())*EXP(-0.5*$G17*$G17)</f>
        <v>0.39893393955117201</v>
      </c>
    </row>
    <row r="18" spans="2:8" hidden="1" x14ac:dyDescent="0.3">
      <c r="B18">
        <v>96</v>
      </c>
      <c r="C18" s="10">
        <f t="shared" ref="C18:C29" si="6">$B18*$F18*SQRT($B$6)</f>
        <v>18.396413166755345</v>
      </c>
      <c r="D18" s="10">
        <f>$B18*$H18*SQRT($B$7)</f>
        <v>38.258153882607829</v>
      </c>
      <c r="E18" s="5">
        <f t="shared" ref="E18:E29" si="7">(LN($B18/$B$3)+($B$4+0.5*$B$8*$B$8)*($B$6))/($B$8*SQRT($B$6))</f>
        <v>-0.28321994520255162</v>
      </c>
      <c r="F18" s="5">
        <f t="shared" ref="F18:F29" si="8">1/SQRT(2*PI())*EXP(-0.5*$E18*$E18)</f>
        <v>0.38325860764073638</v>
      </c>
      <c r="G18" s="6">
        <f t="shared" ref="G18:G29" si="9">(LN($B18/$B$3)+($B$4+0.5*$B$8*$B$8)*($B$7))/($B$8*SQRT($B$7))</f>
        <v>4.5890027398724186E-2</v>
      </c>
      <c r="H18" s="6">
        <f t="shared" ref="H18:H29" si="10">1/SQRT(2*PI())*EXP(-0.5*$G18*$G18)</f>
        <v>0.39852243627716488</v>
      </c>
    </row>
    <row r="19" spans="2:8" hidden="1" x14ac:dyDescent="0.3">
      <c r="B19">
        <v>97</v>
      </c>
      <c r="C19" s="10">
        <f t="shared" si="6"/>
        <v>19.039173276427395</v>
      </c>
      <c r="D19" s="10">
        <f t="shared" ref="D19:D29" si="11">$B19*$H19*SQRT($B$7)</f>
        <v>38.513137357276761</v>
      </c>
      <c r="E19" s="5">
        <f t="shared" si="7"/>
        <v>-0.17959207484708573</v>
      </c>
      <c r="F19" s="5">
        <f t="shared" si="8"/>
        <v>0.39256027374077102</v>
      </c>
      <c r="G19" s="6">
        <f t="shared" si="9"/>
        <v>9.7703962576457137E-2</v>
      </c>
      <c r="H19" s="6">
        <f t="shared" si="10"/>
        <v>0.39704265316780168</v>
      </c>
    </row>
    <row r="20" spans="2:8" hidden="1" x14ac:dyDescent="0.3">
      <c r="B20">
        <v>98</v>
      </c>
      <c r="C20" s="10">
        <f t="shared" si="6"/>
        <v>19.490266359673793</v>
      </c>
      <c r="D20" s="10">
        <f t="shared" si="11"/>
        <v>38.664832359163185</v>
      </c>
      <c r="E20" s="5">
        <f t="shared" si="7"/>
        <v>-7.7027073175194652E-2</v>
      </c>
      <c r="F20" s="5">
        <f t="shared" si="8"/>
        <v>0.39776053795252636</v>
      </c>
      <c r="G20" s="6">
        <f t="shared" si="9"/>
        <v>0.14898646341240268</v>
      </c>
      <c r="H20" s="6">
        <f t="shared" si="10"/>
        <v>0.3945391057057468</v>
      </c>
    </row>
    <row r="21" spans="2:8" hidden="1" x14ac:dyDescent="0.3">
      <c r="B21">
        <v>99</v>
      </c>
      <c r="C21" s="10">
        <f t="shared" si="6"/>
        <v>19.741718632165547</v>
      </c>
      <c r="D21" s="10">
        <f t="shared" si="11"/>
        <v>38.715174189765605</v>
      </c>
      <c r="E21" s="5">
        <f t="shared" si="7"/>
        <v>2.4496641464985501E-2</v>
      </c>
      <c r="F21" s="5">
        <f t="shared" si="8"/>
        <v>0.39882259862960701</v>
      </c>
      <c r="G21" s="6">
        <f t="shared" si="9"/>
        <v>0.19974832073249274</v>
      </c>
      <c r="H21" s="6">
        <f t="shared" si="10"/>
        <v>0.39106236555318796</v>
      </c>
    </row>
    <row r="22" spans="2:8" ht="15" thickTop="1" x14ac:dyDescent="0.3">
      <c r="B22">
        <v>100</v>
      </c>
      <c r="C22" s="10">
        <f t="shared" si="6"/>
        <v>19.791884347237477</v>
      </c>
      <c r="D22" s="10">
        <f t="shared" si="11"/>
        <v>38.666811680284923</v>
      </c>
      <c r="E22" s="5">
        <f t="shared" si="7"/>
        <v>0.125</v>
      </c>
      <c r="F22" s="5">
        <f t="shared" si="8"/>
        <v>0.39583768694474952</v>
      </c>
      <c r="G22" s="6">
        <f t="shared" si="9"/>
        <v>0.25</v>
      </c>
      <c r="H22" s="6">
        <f t="shared" si="10"/>
        <v>0.38666811680284924</v>
      </c>
    </row>
    <row r="23" spans="2:8" x14ac:dyDescent="0.3">
      <c r="B23">
        <v>105</v>
      </c>
      <c r="C23" s="10">
        <f t="shared" si="6"/>
        <v>17.35794671058882</v>
      </c>
      <c r="D23" s="10">
        <f t="shared" si="11"/>
        <v>37.078159748484396</v>
      </c>
      <c r="E23" s="5">
        <f t="shared" si="7"/>
        <v>0.61290164169432038</v>
      </c>
      <c r="F23" s="5">
        <f t="shared" si="8"/>
        <v>0.33062755639216801</v>
      </c>
      <c r="G23" s="6">
        <f t="shared" si="9"/>
        <v>0.49395082084716024</v>
      </c>
      <c r="H23" s="6">
        <f t="shared" si="10"/>
        <v>0.35312533093794662</v>
      </c>
    </row>
    <row r="24" spans="2:8" x14ac:dyDescent="0.3">
      <c r="B24">
        <v>110</v>
      </c>
      <c r="C24" s="10">
        <f t="shared" si="6"/>
        <v>12.271050968457104</v>
      </c>
      <c r="D24" s="10">
        <f t="shared" si="11"/>
        <v>33.703568708730216</v>
      </c>
      <c r="E24" s="5">
        <f t="shared" si="7"/>
        <v>1.0781017980432492</v>
      </c>
      <c r="F24" s="5">
        <f t="shared" si="8"/>
        <v>0.22311001760831098</v>
      </c>
      <c r="G24" s="6">
        <f t="shared" si="9"/>
        <v>0.72655089902162462</v>
      </c>
      <c r="H24" s="6">
        <f t="shared" si="10"/>
        <v>0.30639607917027473</v>
      </c>
    </row>
    <row r="25" spans="2:8" x14ac:dyDescent="0.3">
      <c r="B25">
        <v>115</v>
      </c>
      <c r="C25" s="10">
        <f t="shared" si="6"/>
        <v>7.1969797568837723</v>
      </c>
      <c r="D25" s="10">
        <f t="shared" si="11"/>
        <v>29.249827039581</v>
      </c>
      <c r="E25" s="5">
        <f t="shared" si="7"/>
        <v>1.5226194237515862</v>
      </c>
      <c r="F25" s="5">
        <f t="shared" si="8"/>
        <v>0.12516486533710908</v>
      </c>
      <c r="G25" s="6">
        <f t="shared" si="9"/>
        <v>0.94880971187579322</v>
      </c>
      <c r="H25" s="6">
        <f t="shared" si="10"/>
        <v>0.25434632208331304</v>
      </c>
    </row>
    <row r="26" spans="2:8" x14ac:dyDescent="0.3">
      <c r="B26">
        <v>120</v>
      </c>
      <c r="C26" s="10">
        <f t="shared" si="6"/>
        <v>3.5881404199883375</v>
      </c>
      <c r="D26" s="10">
        <f t="shared" si="11"/>
        <v>24.383017544140383</v>
      </c>
      <c r="E26" s="5">
        <f t="shared" si="7"/>
        <v>1.9482155679395459</v>
      </c>
      <c r="F26" s="5">
        <f t="shared" si="8"/>
        <v>5.9802340333138956E-2</v>
      </c>
      <c r="G26" s="6">
        <f t="shared" si="9"/>
        <v>1.1616077839697729</v>
      </c>
      <c r="H26" s="6">
        <f t="shared" si="10"/>
        <v>0.20319181286783652</v>
      </c>
    </row>
    <row r="27" spans="2:8" x14ac:dyDescent="0.3">
      <c r="B27">
        <v>125</v>
      </c>
      <c r="C27" s="10">
        <f t="shared" si="6"/>
        <v>1.5524492727570585</v>
      </c>
      <c r="D27" s="10">
        <f t="shared" si="11"/>
        <v>19.624576990086609</v>
      </c>
      <c r="E27" s="5">
        <f t="shared" si="7"/>
        <v>2.3564355131420975</v>
      </c>
      <c r="F27" s="5">
        <f t="shared" si="8"/>
        <v>2.4839188364112936E-2</v>
      </c>
      <c r="G27" s="6">
        <f t="shared" si="9"/>
        <v>1.3657177565710488</v>
      </c>
      <c r="H27" s="6">
        <f t="shared" si="10"/>
        <v>0.15699661592069289</v>
      </c>
    </row>
    <row r="28" spans="2:8" x14ac:dyDescent="0.3">
      <c r="B28">
        <v>130</v>
      </c>
      <c r="C28" s="10">
        <f t="shared" si="6"/>
        <v>0.59329148522464048</v>
      </c>
      <c r="D28" s="10">
        <f t="shared" si="11"/>
        <v>15.316841823912057</v>
      </c>
      <c r="E28" s="5">
        <f t="shared" si="7"/>
        <v>2.7486426446749106</v>
      </c>
      <c r="F28" s="5">
        <f t="shared" si="8"/>
        <v>9.1275613111483148E-3</v>
      </c>
      <c r="G28" s="6">
        <f t="shared" si="9"/>
        <v>1.5618213223374551</v>
      </c>
      <c r="H28" s="6">
        <f t="shared" si="10"/>
        <v>0.11782186018393891</v>
      </c>
    </row>
    <row r="29" spans="2:8" x14ac:dyDescent="0.3">
      <c r="B29">
        <v>135</v>
      </c>
      <c r="C29" s="10">
        <f t="shared" si="6"/>
        <v>0.20333660989433497</v>
      </c>
      <c r="D29" s="10">
        <f t="shared" si="11"/>
        <v>11.636781778302911</v>
      </c>
      <c r="E29" s="5">
        <f t="shared" si="7"/>
        <v>3.1260459245033814</v>
      </c>
      <c r="F29" s="5">
        <f t="shared" si="8"/>
        <v>3.0123942206568143E-3</v>
      </c>
      <c r="G29" s="6">
        <f t="shared" si="9"/>
        <v>1.7505229622516907</v>
      </c>
      <c r="H29" s="6">
        <f t="shared" si="10"/>
        <v>8.6198383542984522E-2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14A81-871F-4105-AB67-CB00E8102847}">
  <dimension ref="A2:L24"/>
  <sheetViews>
    <sheetView tabSelected="1" workbookViewId="0">
      <selection activeCell="F28" sqref="F28"/>
    </sheetView>
  </sheetViews>
  <sheetFormatPr defaultRowHeight="14.4" x14ac:dyDescent="0.3"/>
  <cols>
    <col min="1" max="1" width="14.44140625" bestFit="1" customWidth="1"/>
    <col min="3" max="3" width="16.109375" bestFit="1" customWidth="1"/>
    <col min="4" max="4" width="16.109375" customWidth="1"/>
    <col min="5" max="5" width="11.5546875" bestFit="1" customWidth="1"/>
    <col min="6" max="6" width="14.5546875" bestFit="1" customWidth="1"/>
    <col min="7" max="7" width="11.5546875" customWidth="1"/>
    <col min="8" max="8" width="14.77734375" bestFit="1" customWidth="1"/>
    <col min="9" max="10" width="14.5546875" bestFit="1" customWidth="1"/>
    <col min="11" max="11" width="13.33203125" customWidth="1"/>
    <col min="12" max="12" width="14.77734375" bestFit="1" customWidth="1"/>
    <col min="13" max="13" width="14.5546875" bestFit="1" customWidth="1"/>
  </cols>
  <sheetData>
    <row r="2" spans="1:12" x14ac:dyDescent="0.3">
      <c r="A2" t="s">
        <v>1</v>
      </c>
      <c r="B2" s="3">
        <v>100</v>
      </c>
    </row>
    <row r="3" spans="1:12" x14ac:dyDescent="0.3">
      <c r="A3" t="s">
        <v>2</v>
      </c>
      <c r="B3" s="3">
        <v>100</v>
      </c>
    </row>
    <row r="4" spans="1:12" x14ac:dyDescent="0.3">
      <c r="A4" s="1" t="s">
        <v>4</v>
      </c>
      <c r="B4" s="3">
        <v>0.03</v>
      </c>
    </row>
    <row r="5" spans="1:12" x14ac:dyDescent="0.3">
      <c r="A5" s="1" t="s">
        <v>3</v>
      </c>
      <c r="B5" s="4">
        <v>0</v>
      </c>
    </row>
    <row r="6" spans="1:12" x14ac:dyDescent="0.3">
      <c r="A6" s="1" t="s">
        <v>5</v>
      </c>
      <c r="B6" s="4">
        <v>1</v>
      </c>
    </row>
    <row r="7" spans="1:12" x14ac:dyDescent="0.3">
      <c r="A7" t="s">
        <v>28</v>
      </c>
      <c r="B7" s="12">
        <v>0.2</v>
      </c>
    </row>
    <row r="8" spans="1:12" x14ac:dyDescent="0.3">
      <c r="A8" t="s">
        <v>29</v>
      </c>
      <c r="B8" s="12">
        <v>0.3</v>
      </c>
    </row>
    <row r="11" spans="1:12" ht="15" thickBot="1" x14ac:dyDescent="0.35">
      <c r="B11" s="7" t="s">
        <v>0</v>
      </c>
      <c r="C11" s="7" t="s">
        <v>30</v>
      </c>
      <c r="D11" s="7" t="s">
        <v>23</v>
      </c>
      <c r="E11" s="7" t="s">
        <v>10</v>
      </c>
      <c r="F11" s="8" t="s">
        <v>31</v>
      </c>
      <c r="G11" s="7" t="s">
        <v>32</v>
      </c>
      <c r="H11" s="8" t="s">
        <v>33</v>
      </c>
      <c r="I11" s="7" t="s">
        <v>24</v>
      </c>
      <c r="J11" s="8" t="s">
        <v>26</v>
      </c>
      <c r="K11" s="7" t="s">
        <v>25</v>
      </c>
      <c r="L11" s="8" t="s">
        <v>27</v>
      </c>
    </row>
    <row r="12" spans="1:12" ht="15" thickTop="1" x14ac:dyDescent="0.3">
      <c r="B12">
        <v>85</v>
      </c>
      <c r="C12" s="10">
        <f>-0.5*$B12*$F12*$B$7/SQRT($B$6)+$B$4*$B$3*EXP(-$B$4*$B$6)*$H12</f>
        <v>-0.63213272250582797</v>
      </c>
      <c r="D12" s="10">
        <f>-0.5*$B12*$J12*$B$8/SQRT($B$6)+$B$4*$B$3*EXP(-$B$4*$B$6)*$L12</f>
        <v>-2.7697571886819068</v>
      </c>
      <c r="E12" s="5">
        <f>(LN($B12/$B$3)+($B$4+0.5*$B$7*$B$7)*($B$6))/($B$7*SQRT($B$6))</f>
        <v>-0.56259464748887467</v>
      </c>
      <c r="F12" s="5">
        <f>1/SQRT(2*PI())*EXP(-0.5*$E12*$E12)</f>
        <v>0.34054946172660888</v>
      </c>
      <c r="G12" s="5">
        <f>(LN($B12/$B$3)+($B$4-0.5*$B$7*$B$7)*($B$6))/($B$7*SQRT($B$6))</f>
        <v>-0.76259464748887473</v>
      </c>
      <c r="H12" s="5">
        <f>_xlfn.NORM.DIST(-$G12, 0, 1, TRUE)</f>
        <v>0.77714741114740227</v>
      </c>
      <c r="I12" s="6">
        <f t="shared" ref="I12:I24" si="0">(LN($B12/$B$3)+($B$4+0.5*$B$8*$B$8)*($B$6))/($B$8*SQRT($B$6))</f>
        <v>-0.29172976499258313</v>
      </c>
      <c r="J12" s="6">
        <f t="shared" ref="J12:J24" si="1">1/SQRT(2*PI())*EXP(-0.5*$I12*$I12)</f>
        <v>0.3823221653198956</v>
      </c>
      <c r="K12" s="6">
        <f>(LN($B12/$B$3)+($B$4-0.5*$B$8*$B$8)*($B$6))/($B$8*SQRT($B$6))</f>
        <v>-0.59172976499258312</v>
      </c>
      <c r="L12" s="6">
        <f>_xlfn.NORM.DIST(-$K12, 0, 1, TRUE)</f>
        <v>0.72298421923458034</v>
      </c>
    </row>
    <row r="13" spans="1:12" x14ac:dyDescent="0.3">
      <c r="B13">
        <v>90</v>
      </c>
      <c r="C13" s="10">
        <f t="shared" ref="C13:C24" si="2">-0.5*$B13*$F13*$B$7/SQRT($B$6)+$B$4*$B$3*EXP(-$B$4*$B$6)*$H13</f>
        <v>-1.4663644701610483</v>
      </c>
      <c r="D13" s="10">
        <f t="shared" ref="D13:D24" si="3">-0.5*$B13*$J13*$B$8/SQRT($B$6)+$B$4*$B$3*EXP(-$B$4*$B$6)*$L13</f>
        <v>-3.4487701482420494</v>
      </c>
      <c r="E13" s="5">
        <f t="shared" ref="E13:E24" si="4">(LN($B13/$B$3)+($B$4+0.5*$B$7*$B$7)*($B$6))/($B$7*SQRT($B$6))</f>
        <v>-0.27680257828913135</v>
      </c>
      <c r="F13" s="5">
        <f t="shared" ref="F13:F24" si="5">1/SQRT(2*PI())*EXP(-0.5*$E13*$E13)</f>
        <v>0.38394791758645891</v>
      </c>
      <c r="G13" s="5">
        <f t="shared" ref="G13:G24" si="6">(LN($B13/$B$3)+($B$4-0.5*$B$7*$B$7)*($B$6))/($B$7*SQRT($B$6))</f>
        <v>-0.47680257828913142</v>
      </c>
      <c r="H13" s="5">
        <f t="shared" ref="H13:H24" si="7">_xlfn.NORM.DIST(-$G13, 0, 1, TRUE)</f>
        <v>0.68324864520166739</v>
      </c>
      <c r="I13" s="6">
        <f t="shared" si="0"/>
        <v>-0.10120171885942095</v>
      </c>
      <c r="J13" s="6">
        <f t="shared" si="1"/>
        <v>0.3969045612162474</v>
      </c>
      <c r="K13" s="6">
        <f t="shared" ref="K13:K24" si="8">(LN($B13/$B$3)+($B$4-0.5*$B$8*$B$8)*($B$6))/($B$8*SQRT($B$6))</f>
        <v>-0.40120171885942096</v>
      </c>
      <c r="L13" s="6">
        <f t="shared" ref="L13:L24" si="9">_xlfn.NORM.DIST(-$K13, 0, 1, TRUE)</f>
        <v>0.65586419232798909</v>
      </c>
    </row>
    <row r="14" spans="1:12" x14ac:dyDescent="0.3">
      <c r="B14">
        <v>95</v>
      </c>
      <c r="C14" s="10">
        <f t="shared" si="2"/>
        <v>-2.0960954424142044</v>
      </c>
      <c r="D14" s="10">
        <f t="shared" si="3"/>
        <v>-3.9569549541470477</v>
      </c>
      <c r="E14" s="5">
        <f t="shared" si="4"/>
        <v>-6.4664719377528768E-3</v>
      </c>
      <c r="F14" s="5">
        <f t="shared" si="5"/>
        <v>0.39893393955117201</v>
      </c>
      <c r="G14" s="5">
        <f t="shared" si="6"/>
        <v>-0.20646647193775292</v>
      </c>
      <c r="H14" s="5">
        <f t="shared" si="7"/>
        <v>0.58178672399006448</v>
      </c>
      <c r="I14" s="6">
        <f t="shared" si="0"/>
        <v>7.9022352041498073E-2</v>
      </c>
      <c r="J14" s="6">
        <f t="shared" si="1"/>
        <v>0.39769861899023518</v>
      </c>
      <c r="K14" s="6">
        <f t="shared" si="8"/>
        <v>-0.22097764795850194</v>
      </c>
      <c r="L14" s="6">
        <f t="shared" si="9"/>
        <v>0.58744508143943019</v>
      </c>
    </row>
    <row r="15" spans="1:12" x14ac:dyDescent="0.3">
      <c r="B15">
        <v>100</v>
      </c>
      <c r="C15" s="10">
        <f t="shared" si="2"/>
        <v>-2.4690614429161482</v>
      </c>
      <c r="D15" s="10">
        <f t="shared" si="3"/>
        <v>-4.2863048765095577</v>
      </c>
      <c r="E15" s="5">
        <f t="shared" si="4"/>
        <v>0.25</v>
      </c>
      <c r="F15" s="5">
        <f t="shared" si="5"/>
        <v>0.38666811680284924</v>
      </c>
      <c r="G15" s="5">
        <f t="shared" si="6"/>
        <v>4.9999999999999975E-2</v>
      </c>
      <c r="H15" s="5">
        <f t="shared" si="7"/>
        <v>0.48006119416162757</v>
      </c>
      <c r="I15" s="6">
        <f t="shared" si="0"/>
        <v>0.25</v>
      </c>
      <c r="J15" s="6">
        <f t="shared" si="1"/>
        <v>0.38666811680284924</v>
      </c>
      <c r="K15" s="6">
        <f t="shared" si="8"/>
        <v>-0.05</v>
      </c>
      <c r="L15" s="6">
        <f t="shared" si="9"/>
        <v>0.51993880583837249</v>
      </c>
    </row>
    <row r="16" spans="1:12" x14ac:dyDescent="0.3">
      <c r="B16">
        <v>105</v>
      </c>
      <c r="C16" s="10">
        <f t="shared" si="2"/>
        <v>-2.5887047605085929</v>
      </c>
      <c r="D16" s="10">
        <f t="shared" si="3"/>
        <v>-4.4454310424073524</v>
      </c>
      <c r="E16" s="5">
        <f t="shared" si="4"/>
        <v>0.49395082084716024</v>
      </c>
      <c r="F16" s="5">
        <f t="shared" si="5"/>
        <v>0.35312533093794662</v>
      </c>
      <c r="G16" s="5">
        <f t="shared" si="6"/>
        <v>0.29395082084716018</v>
      </c>
      <c r="H16" s="5">
        <f t="shared" si="7"/>
        <v>0.38439774160490708</v>
      </c>
      <c r="I16" s="6">
        <f t="shared" si="0"/>
        <v>0.41263388056477351</v>
      </c>
      <c r="J16" s="6">
        <f t="shared" si="1"/>
        <v>0.36638452112968234</v>
      </c>
      <c r="K16" s="6">
        <f t="shared" si="8"/>
        <v>0.1126338805647735</v>
      </c>
      <c r="L16" s="6">
        <f t="shared" si="9"/>
        <v>0.45516041157567533</v>
      </c>
    </row>
    <row r="17" spans="2:12" x14ac:dyDescent="0.3">
      <c r="B17">
        <v>110</v>
      </c>
      <c r="C17" s="10">
        <f t="shared" si="2"/>
        <v>-2.4991313912032727</v>
      </c>
      <c r="D17" s="10">
        <f t="shared" si="3"/>
        <v>-4.4544549359372398</v>
      </c>
      <c r="E17" s="5">
        <f t="shared" si="4"/>
        <v>0.72655089902162462</v>
      </c>
      <c r="F17" s="5">
        <f t="shared" si="5"/>
        <v>0.30639607917027473</v>
      </c>
      <c r="G17" s="5">
        <f t="shared" si="6"/>
        <v>0.52655089902162466</v>
      </c>
      <c r="H17" s="5">
        <f t="shared" si="7"/>
        <v>0.29925274854050687</v>
      </c>
      <c r="I17" s="6">
        <f t="shared" si="0"/>
        <v>0.56770059934774986</v>
      </c>
      <c r="J17" s="6">
        <f t="shared" si="1"/>
        <v>0.33956818303884234</v>
      </c>
      <c r="K17" s="6">
        <f t="shared" si="8"/>
        <v>0.26770059934774981</v>
      </c>
      <c r="L17" s="6">
        <f t="shared" si="9"/>
        <v>0.39446489421698</v>
      </c>
    </row>
    <row r="18" spans="2:12" x14ac:dyDescent="0.3">
      <c r="B18">
        <v>115</v>
      </c>
      <c r="C18" s="10">
        <f t="shared" si="2"/>
        <v>-2.2641501921997618</v>
      </c>
      <c r="D18" s="10">
        <f t="shared" si="3"/>
        <v>-4.3399720509987638</v>
      </c>
      <c r="E18" s="5">
        <f t="shared" si="4"/>
        <v>0.94880971187579322</v>
      </c>
      <c r="F18" s="5">
        <f t="shared" si="5"/>
        <v>0.25434632208331304</v>
      </c>
      <c r="G18" s="5">
        <f t="shared" si="6"/>
        <v>0.74880971187579304</v>
      </c>
      <c r="H18" s="5">
        <f t="shared" si="7"/>
        <v>0.22698595264175692</v>
      </c>
      <c r="I18" s="6">
        <f t="shared" si="0"/>
        <v>0.7158731412505287</v>
      </c>
      <c r="J18" s="6">
        <f t="shared" si="1"/>
        <v>0.30876472175268355</v>
      </c>
      <c r="K18" s="6">
        <f t="shared" si="8"/>
        <v>0.41587314125052877</v>
      </c>
      <c r="L18" s="6">
        <f t="shared" si="9"/>
        <v>0.33875141713821572</v>
      </c>
    </row>
    <row r="19" spans="2:12" x14ac:dyDescent="0.3">
      <c r="B19">
        <v>120</v>
      </c>
      <c r="C19" s="10">
        <f t="shared" si="2"/>
        <v>-1.9488381504230379</v>
      </c>
      <c r="D19" s="10">
        <f t="shared" si="3"/>
        <v>-4.1308198648818202</v>
      </c>
      <c r="E19" s="5">
        <f t="shared" si="4"/>
        <v>1.1616077839697729</v>
      </c>
      <c r="F19" s="5">
        <f t="shared" si="5"/>
        <v>0.20319181286783652</v>
      </c>
      <c r="G19" s="5">
        <f t="shared" si="6"/>
        <v>0.96160778396977287</v>
      </c>
      <c r="H19" s="5">
        <f t="shared" si="7"/>
        <v>0.1681233299792517</v>
      </c>
      <c r="I19" s="6">
        <f t="shared" si="0"/>
        <v>0.85773852264651529</v>
      </c>
      <c r="J19" s="6">
        <f t="shared" si="1"/>
        <v>0.27615410439668536</v>
      </c>
      <c r="K19" s="6">
        <f t="shared" si="8"/>
        <v>0.55773852264651536</v>
      </c>
      <c r="L19" s="6">
        <f t="shared" si="9"/>
        <v>0.28851147410171524</v>
      </c>
    </row>
    <row r="20" spans="2:12" x14ac:dyDescent="0.3">
      <c r="B20">
        <v>125</v>
      </c>
      <c r="C20" s="10">
        <f t="shared" si="2"/>
        <v>-1.6076697333254564</v>
      </c>
      <c r="D20" s="10">
        <f t="shared" si="3"/>
        <v>-3.8549508013179725</v>
      </c>
      <c r="E20" s="5">
        <f t="shared" si="4"/>
        <v>1.3657177565710488</v>
      </c>
      <c r="F20" s="5">
        <f t="shared" si="5"/>
        <v>0.15699661592069289</v>
      </c>
      <c r="G20" s="5">
        <f t="shared" si="6"/>
        <v>1.1657177565710488</v>
      </c>
      <c r="H20" s="5">
        <f t="shared" si="7"/>
        <v>0.12186428927680099</v>
      </c>
      <c r="I20" s="6">
        <f t="shared" si="0"/>
        <v>0.99381183771403259</v>
      </c>
      <c r="J20" s="6">
        <f t="shared" si="1"/>
        <v>0.24346805948855965</v>
      </c>
      <c r="K20" s="6">
        <f t="shared" si="8"/>
        <v>0.69381183771403254</v>
      </c>
      <c r="L20" s="6">
        <f t="shared" si="9"/>
        <v>0.24390010895170183</v>
      </c>
    </row>
    <row r="21" spans="2:12" x14ac:dyDescent="0.3">
      <c r="B21">
        <v>130</v>
      </c>
      <c r="C21" s="10">
        <f t="shared" si="2"/>
        <v>-1.279483418007584</v>
      </c>
      <c r="D21" s="10">
        <f t="shared" si="3"/>
        <v>-3.5374144829316529</v>
      </c>
      <c r="E21" s="5">
        <f t="shared" si="4"/>
        <v>1.5618213223374551</v>
      </c>
      <c r="F21" s="5">
        <f t="shared" si="5"/>
        <v>0.11782186018393891</v>
      </c>
      <c r="G21" s="5">
        <f t="shared" si="6"/>
        <v>1.3618213223374553</v>
      </c>
      <c r="H21" s="5">
        <f t="shared" si="7"/>
        <v>8.662714037521517E-2</v>
      </c>
      <c r="I21" s="6">
        <f t="shared" si="0"/>
        <v>1.1245475482249703</v>
      </c>
      <c r="J21" s="6">
        <f t="shared" si="1"/>
        <v>0.21198449848992926</v>
      </c>
      <c r="K21" s="6">
        <f t="shared" si="8"/>
        <v>0.82454754822497023</v>
      </c>
      <c r="L21" s="6">
        <f t="shared" si="9"/>
        <v>0.20481425524267943</v>
      </c>
    </row>
    <row r="22" spans="2:12" x14ac:dyDescent="0.3">
      <c r="B22">
        <v>135</v>
      </c>
      <c r="C22" s="10">
        <f t="shared" si="2"/>
        <v>-0.98751895508874377</v>
      </c>
      <c r="D22" s="10">
        <f t="shared" si="3"/>
        <v>-3.1992880988236503</v>
      </c>
      <c r="E22" s="5">
        <f t="shared" si="4"/>
        <v>1.7505229622516907</v>
      </c>
      <c r="F22" s="5">
        <f t="shared" si="5"/>
        <v>8.6198383542984522E-2</v>
      </c>
      <c r="G22" s="5">
        <f t="shared" si="6"/>
        <v>1.5505229622516907</v>
      </c>
      <c r="H22" s="5">
        <f t="shared" si="7"/>
        <v>6.0508023257251679E-2</v>
      </c>
      <c r="I22" s="6">
        <f t="shared" si="0"/>
        <v>1.2503486415011273</v>
      </c>
      <c r="J22" s="6">
        <f t="shared" si="1"/>
        <v>0.18256949282127882</v>
      </c>
      <c r="K22" s="6">
        <f t="shared" si="8"/>
        <v>0.95034864150112719</v>
      </c>
      <c r="L22" s="6">
        <f t="shared" si="9"/>
        <v>0.17096756544635947</v>
      </c>
    </row>
    <row r="23" spans="2:12" x14ac:dyDescent="0.3">
      <c r="B23">
        <v>140</v>
      </c>
      <c r="C23" s="10">
        <f t="shared" si="2"/>
        <v>-0.74226291372202691</v>
      </c>
      <c r="D23" s="10">
        <f t="shared" si="3"/>
        <v>-2.8573279436049965</v>
      </c>
      <c r="E23" s="5">
        <f t="shared" si="4"/>
        <v>1.9323611831060643</v>
      </c>
      <c r="F23" s="5">
        <f t="shared" si="5"/>
        <v>6.1670572657114009E-2</v>
      </c>
      <c r="G23" s="5">
        <f t="shared" si="6"/>
        <v>1.7323611831060644</v>
      </c>
      <c r="H23" s="5">
        <f t="shared" si="7"/>
        <v>4.1604637351350067E-2</v>
      </c>
      <c r="I23" s="6">
        <f t="shared" si="0"/>
        <v>1.3715741220707098</v>
      </c>
      <c r="J23" s="6">
        <f t="shared" si="1"/>
        <v>0.15574327204792224</v>
      </c>
      <c r="K23" s="6">
        <f t="shared" si="8"/>
        <v>1.0715741220707096</v>
      </c>
      <c r="L23" s="6">
        <f t="shared" si="9"/>
        <v>0.14195568087514657</v>
      </c>
    </row>
    <row r="24" spans="2:12" x14ac:dyDescent="0.3">
      <c r="B24">
        <v>145</v>
      </c>
      <c r="C24" s="10">
        <f t="shared" si="2"/>
        <v>-0.54523689511402629</v>
      </c>
      <c r="D24" s="10">
        <f t="shared" si="3"/>
        <v>-2.5241133714184563</v>
      </c>
      <c r="E24" s="5">
        <f t="shared" si="4"/>
        <v>2.1078177821624147</v>
      </c>
      <c r="F24" s="5">
        <f t="shared" si="5"/>
        <v>4.3266075162398512E-2</v>
      </c>
      <c r="G24" s="5">
        <f t="shared" si="6"/>
        <v>1.9078177821624149</v>
      </c>
      <c r="H24" s="5">
        <f t="shared" si="7"/>
        <v>2.8207385818095926E-2</v>
      </c>
      <c r="I24" s="6">
        <f t="shared" si="0"/>
        <v>1.4885451881082767</v>
      </c>
      <c r="J24" s="6">
        <f t="shared" si="1"/>
        <v>0.1317535796745013</v>
      </c>
      <c r="K24" s="6">
        <f t="shared" si="8"/>
        <v>1.1885451881082767</v>
      </c>
      <c r="L24" s="6">
        <f t="shared" si="9"/>
        <v>0.11730934390280416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Formulas</vt:lpstr>
      <vt:lpstr>CBT Q8a Sol</vt:lpstr>
      <vt:lpstr>CBT Q8d Sol</vt:lpstr>
      <vt:lpstr>CBT Q8f Sol</vt:lpstr>
      <vt:lpstr>Dividend</vt:lpstr>
      <vt:lpstr>ImpliedVol1</vt:lpstr>
      <vt:lpstr>ImpliedVol2</vt:lpstr>
      <vt:lpstr>Interest_Rate</vt:lpstr>
      <vt:lpstr>Maturity_T</vt:lpstr>
      <vt:lpstr>Maturity_T1</vt:lpstr>
      <vt:lpstr>Maturity_T2</vt:lpstr>
      <vt:lpstr>Stock_S</vt:lpstr>
      <vt:lpstr>Strike_K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larryzhaoHP2020</dc:creator>
  <cp:lastModifiedBy>A Zionce</cp:lastModifiedBy>
  <dcterms:created xsi:type="dcterms:W3CDTF">2015-06-05T18:17:20Z</dcterms:created>
  <dcterms:modified xsi:type="dcterms:W3CDTF">2023-09-11T17:41:38Z</dcterms:modified>
</cp:coreProperties>
</file>