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Aleshia\Spring 2022 solutions\"/>
    </mc:Choice>
  </mc:AlternateContent>
  <xr:revisionPtr revIDLastSave="0" documentId="8_{18D8A466-1F8F-438B-ABD9-7FCB783104D4}" xr6:coauthVersionLast="47" xr6:coauthVersionMax="47" xr10:uidLastSave="{00000000-0000-0000-0000-000000000000}"/>
  <bookViews>
    <workbookView xWindow="31530" yWindow="2145" windowWidth="21600" windowHeight="11325" firstSheet="1" activeTab="3" xr2:uid="{00000000-000D-0000-FFFF-FFFF00000000}"/>
  </bookViews>
  <sheets>
    <sheet name="Q1 (c)(i), (ii), (iii)" sheetId="153" r:id="rId1"/>
    <sheet name="Q4 (a)(i)" sheetId="154" r:id="rId2"/>
    <sheet name="Q4 (b)(ii)" sheetId="155" r:id="rId3"/>
    <sheet name="Q8 (a)(c)" sheetId="156" r:id="rId4"/>
  </sheets>
  <externalReferences>
    <externalReference r:id="rId5"/>
    <externalReference r:id="rId6"/>
    <externalReference r:id="rId7"/>
  </externalReferences>
  <definedNames>
    <definedName name="BaseYear" localSheetId="3">#REF!</definedName>
    <definedName name="BaseYear">#REF!</definedName>
    <definedName name="CognitiveLevels" localSheetId="1">#REF!</definedName>
    <definedName name="CognitiveLevels" localSheetId="2">#REF!</definedName>
    <definedName name="CognitiveLevels" localSheetId="3">#REF!</definedName>
    <definedName name="CognitiveLevels">#REF!</definedName>
    <definedName name="CommonGuidance" localSheetId="1">#REF!</definedName>
    <definedName name="CommonGuidance" localSheetId="2">#REF!</definedName>
    <definedName name="CommonGuidance" localSheetId="3">#REF!</definedName>
    <definedName name="CommonGuidance">#REF!</definedName>
    <definedName name="Divisor" localSheetId="3">[1]Inputs!$B$2</definedName>
    <definedName name="Divisor">[2]Inputs!$B$2</definedName>
    <definedName name="LO_1" localSheetId="1">#REF!</definedName>
    <definedName name="LO_1" localSheetId="2">#REF!</definedName>
    <definedName name="LO_1" localSheetId="3">#REF!</definedName>
    <definedName name="LO_1">#REF!</definedName>
    <definedName name="LO_2" localSheetId="1">#REF!</definedName>
    <definedName name="LO_2" localSheetId="2">#REF!</definedName>
    <definedName name="LO_2" localSheetId="3">#REF!</definedName>
    <definedName name="LO_2">#REF!</definedName>
    <definedName name="LOList" localSheetId="1">#REF!</definedName>
    <definedName name="LOList" localSheetId="2">#REF!</definedName>
    <definedName name="LOList" localSheetId="3">#REF!</definedName>
    <definedName name="LOList">#REF!</definedName>
    <definedName name="Q_sources">#REF!</definedName>
    <definedName name="SyllabusListing">#REF!</definedName>
    <definedName name="Year1">[3]Factors!$B$4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2" i="155" l="1"/>
  <c r="O22" i="155"/>
  <c r="P22" i="155"/>
  <c r="Q22" i="155"/>
  <c r="R22" i="155" s="1"/>
  <c r="S22" i="155"/>
  <c r="T22" i="155" s="1"/>
  <c r="U22" i="155"/>
  <c r="V22" i="155" s="1"/>
  <c r="W22" i="155"/>
  <c r="X22" i="155"/>
  <c r="N23" i="155"/>
  <c r="O23" i="155"/>
  <c r="S23" i="155" s="1"/>
  <c r="P23" i="155"/>
  <c r="W23" i="155"/>
  <c r="X23" i="155"/>
  <c r="N24" i="155"/>
  <c r="P24" i="155" s="1"/>
  <c r="O24" i="155"/>
  <c r="Q24" i="155" s="1"/>
  <c r="W24" i="155"/>
  <c r="N25" i="155"/>
  <c r="P25" i="155" s="1"/>
  <c r="O25" i="155"/>
  <c r="Q25" i="155"/>
  <c r="R25" i="155"/>
  <c r="S25" i="155"/>
  <c r="T25" i="155"/>
  <c r="U25" i="155"/>
  <c r="V25" i="155" s="1"/>
  <c r="W25" i="155"/>
  <c r="X25" i="155" s="1"/>
  <c r="N26" i="155"/>
  <c r="R26" i="155" s="1"/>
  <c r="O26" i="155"/>
  <c r="S26" i="155" s="1"/>
  <c r="Q26" i="155"/>
  <c r="W26" i="155"/>
  <c r="P28" i="155"/>
  <c r="R28" i="155"/>
  <c r="T28" i="155"/>
  <c r="V28" i="155"/>
  <c r="X28" i="155"/>
  <c r="Q12" i="154"/>
  <c r="R12" i="154"/>
  <c r="S12" i="154"/>
  <c r="Q13" i="154"/>
  <c r="R13" i="154"/>
  <c r="S13" i="154"/>
  <c r="Q14" i="154"/>
  <c r="R14" i="154"/>
  <c r="S14" i="154"/>
  <c r="Q15" i="154"/>
  <c r="R15" i="154"/>
  <c r="S15" i="154"/>
  <c r="T23" i="155" l="1"/>
  <c r="T27" i="155" s="1"/>
  <c r="T29" i="155" s="1"/>
  <c r="X26" i="155"/>
  <c r="P26" i="155"/>
  <c r="P27" i="155" s="1"/>
  <c r="P29" i="155" s="1"/>
  <c r="Q23" i="155"/>
  <c r="R23" i="155" s="1"/>
  <c r="R27" i="155" s="1"/>
  <c r="R29" i="155" s="1"/>
  <c r="U24" i="155"/>
  <c r="V24" i="155" s="1"/>
  <c r="U26" i="155"/>
  <c r="V26" i="155" s="1"/>
  <c r="S24" i="155"/>
  <c r="T24" i="155" s="1"/>
  <c r="T26" i="155"/>
  <c r="R24" i="155"/>
  <c r="U23" i="155"/>
  <c r="V23" i="155" s="1"/>
  <c r="V27" i="155" s="1"/>
  <c r="V29" i="155" s="1"/>
  <c r="X24" i="155"/>
  <c r="X27" i="155" s="1"/>
  <c r="X29" i="155" s="1"/>
  <c r="L9" i="153"/>
  <c r="L21" i="153" s="1"/>
  <c r="L13" i="153"/>
  <c r="L27" i="153" s="1"/>
  <c r="M29" i="153"/>
  <c r="M30" i="153"/>
  <c r="M31" i="153"/>
  <c r="X31" i="155" l="1"/>
  <c r="X30" i="155"/>
  <c r="R31" i="155"/>
  <c r="R30" i="155"/>
  <c r="V30" i="155"/>
  <c r="V31" i="155"/>
  <c r="T30" i="155"/>
  <c r="T31" i="155"/>
  <c r="M33" i="153"/>
  <c r="L15" i="153"/>
  <c r="E20" i="153" s="1"/>
  <c r="M34" i="153"/>
  <c r="M35" i="153"/>
  <c r="L20" i="153" l="1"/>
  <c r="L22" i="153" s="1"/>
  <c r="M36" i="153"/>
  <c r="M38" i="153" s="1"/>
  <c r="D24" i="153" s="1"/>
  <c r="M39" i="153"/>
  <c r="D25" i="153" s="1"/>
  <c r="C24" i="153" l="1"/>
  <c r="C25" i="153"/>
  <c r="C26" i="153"/>
  <c r="M41" i="153"/>
  <c r="M40" i="153"/>
  <c r="D26" i="153" s="1"/>
  <c r="D28" i="153" s="1"/>
  <c r="C28" i="153" l="1"/>
</calcChain>
</file>

<file path=xl/sharedStrings.xml><?xml version="1.0" encoding="utf-8"?>
<sst xmlns="http://schemas.openxmlformats.org/spreadsheetml/2006/main" count="186" uniqueCount="117">
  <si>
    <t>Total</t>
  </si>
  <si>
    <t>Pro-rata Approach</t>
  </si>
  <si>
    <t>Discrete Marginal Contribution Approach</t>
  </si>
  <si>
    <t>A = 100/175*150.4 = 86</t>
  </si>
  <si>
    <t>L = 50/175*150.4 = 43</t>
  </si>
  <si>
    <t>P = 25/175*150.4 = 21.5</t>
  </si>
  <si>
    <t>Capital for AL = (100^2 + 50^2 + 2(100)(50)(.7))^.5 = 139.6</t>
  </si>
  <si>
    <t>Capital for AP = (100^2 + 25^2+ 2(100)(25)(.3))^.5 = 110.11</t>
  </si>
  <si>
    <t>Scaled Marginal Contribution of A = 86.19 / 137.37 * 150.42 = 94.45</t>
  </si>
  <si>
    <t>Scaled Marginal Contribution of L = 40.3 / 137.37 * 150.42 = 44.16</t>
  </si>
  <si>
    <t>Scaled Marginal Contribution of P = 10.77 / 137.37 * 150.42 = 11.81</t>
  </si>
  <si>
    <t>Capital for LP = (50^2 + 25^2 + 2(50)(25)(.4))^.5 = 64.2</t>
  </si>
  <si>
    <t>Scaled Marginal X</t>
  </si>
  <si>
    <t>Scaled Marginal A</t>
  </si>
  <si>
    <t>Discrete Marg Cont of P</t>
  </si>
  <si>
    <t>Discrete Marg Cont of L</t>
  </si>
  <si>
    <t>Discrete Marg Cont of A</t>
  </si>
  <si>
    <t>Capital for LP</t>
  </si>
  <si>
    <t>Capital for AP</t>
  </si>
  <si>
    <t>Capital for AL</t>
  </si>
  <si>
    <t>Total RC with diversification</t>
  </si>
  <si>
    <t>P</t>
  </si>
  <si>
    <t>L</t>
  </si>
  <si>
    <t>part c)iii</t>
  </si>
  <si>
    <t>Part (iii)</t>
  </si>
  <si>
    <t>A</t>
  </si>
  <si>
    <t>Pro Rata (linear) Approach</t>
  </si>
  <si>
    <t>Risk capital using</t>
  </si>
  <si>
    <t>Ratio</t>
  </si>
  <si>
    <t>Total Risk without diversification</t>
  </si>
  <si>
    <t>cell above should calcualte to 24.58</t>
  </si>
  <si>
    <t>Total Risk with diversification</t>
  </si>
  <si>
    <t>Redution in RC due to Diversification</t>
  </si>
  <si>
    <t>part c)ii</t>
  </si>
  <si>
    <t>Part (ii)</t>
  </si>
  <si>
    <t>Risk is reduced by</t>
  </si>
  <si>
    <t>Correlation Matrix</t>
  </si>
  <si>
    <t>Total risk with diversification</t>
  </si>
  <si>
    <t>Total risk with diversification formula</t>
  </si>
  <si>
    <t>RC without diversification</t>
  </si>
  <si>
    <t>RC</t>
  </si>
  <si>
    <t>Business Unit</t>
  </si>
  <si>
    <t>Part (i)</t>
  </si>
  <si>
    <t xml:space="preserve">                   your line of thinking.</t>
  </si>
  <si>
    <t xml:space="preserve">                   hard-coded figures and maximize the number of interim steps in the calculations that would demonstrate </t>
  </si>
  <si>
    <t xml:space="preserve">                   These cells should contain formulas with links to other calculations in the worksheet.  Minimize the use of   </t>
  </si>
  <si>
    <t xml:space="preserve">                  (3) enter the final answer in some or all of the cells highlighted in yellow, as applicable in each circumstance.  </t>
  </si>
  <si>
    <t xml:space="preserve">                  (2) show the necessary interim calculations, adding rows and / or columns, if necessary, and </t>
  </si>
  <si>
    <t xml:space="preserve">Instructions: For each question part requiring an answer in Excel, (1) clearly identify the inputs to the calculations, </t>
  </si>
  <si>
    <t>part c)i</t>
  </si>
  <si>
    <t>LVAR = MV * Critical Value * Volatility + 0.5 * MV * Bid/Ask Spread</t>
  </si>
  <si>
    <t>VAR = MV * Critical Value * Volatility</t>
  </si>
  <si>
    <t>Determine which, if any, of the individual assets have breached the asset liquidity limit.  Show all work.</t>
  </si>
  <si>
    <t>i)</t>
  </si>
  <si>
    <t>In considering which asset to sell, the CIO asks you if any of the four assets have breached the individual asset liquidity limit.  Assume a normal distribution and critical value of 1.645.</t>
  </si>
  <si>
    <t>Question</t>
  </si>
  <si>
    <t>Critical Value</t>
  </si>
  <si>
    <t>no</t>
  </si>
  <si>
    <t>Equity</t>
  </si>
  <si>
    <t>yes</t>
  </si>
  <si>
    <t>B Corp Bond</t>
  </si>
  <si>
    <t>BB Corp Bond</t>
  </si>
  <si>
    <t>BBB Corp Bond</t>
  </si>
  <si>
    <t>Breach (y/n)</t>
  </si>
  <si>
    <t>LVAR/VAR - 1</t>
  </si>
  <si>
    <t>VAR</t>
  </si>
  <si>
    <t>LVAR</t>
  </si>
  <si>
    <t>Volatility (σ)</t>
  </si>
  <si>
    <t>Bid/Ask Spread</t>
  </si>
  <si>
    <t>Market Value</t>
  </si>
  <si>
    <t>Asset</t>
  </si>
  <si>
    <t>Post-tax RBC Factor</t>
  </si>
  <si>
    <t>Volatility</t>
  </si>
  <si>
    <t>Statutory Book Value</t>
  </si>
  <si>
    <t>Part a(i) solution:</t>
  </si>
  <si>
    <t xml:space="preserve">Stem </t>
  </si>
  <si>
    <t>TAC is adjusted for each sale to remove the statutory book value of the sold asset and add the market value of the sold asset (cash received from the sale)</t>
  </si>
  <si>
    <t>H1 factor is adjusted to remove the statutory book value of the sold asset at its given post-tax RBC factor, replaced with the market value of the sold asset at a 0% RBC factor</t>
  </si>
  <si>
    <t>RBC Ratio = TAC / RBC requirement</t>
  </si>
  <si>
    <t>RBC Requirement = H0 + (H1^2 + H2^2 + H3^2 + H4^2)^(1/2)</t>
  </si>
  <si>
    <t>Analyze the impact on the company’s RBC ratio of selling each individual asset from part (a).  Show all work.</t>
  </si>
  <si>
    <t>Impact (ratio)</t>
  </si>
  <si>
    <t>Assume that cash held on the balance sheet has a 0% RBC factor.</t>
  </si>
  <si>
    <t>ii)</t>
  </si>
  <si>
    <t>Impact (difference)</t>
  </si>
  <si>
    <t>RBC Ratio =</t>
  </si>
  <si>
    <t>Total Adjusted Capital (TAC) =</t>
  </si>
  <si>
    <t>RBC =</t>
  </si>
  <si>
    <t>H4</t>
  </si>
  <si>
    <t>H3</t>
  </si>
  <si>
    <t>H2</t>
  </si>
  <si>
    <t>H1</t>
  </si>
  <si>
    <t>H0</t>
  </si>
  <si>
    <t>RBC Charge</t>
  </si>
  <si>
    <t>RBC Factors</t>
  </si>
  <si>
    <t>Avg Post-tax RBC Factor</t>
  </si>
  <si>
    <t>RBC Category</t>
  </si>
  <si>
    <t>Sell Equity</t>
  </si>
  <si>
    <t>Sell B</t>
  </si>
  <si>
    <t>Sell BB</t>
  </si>
  <si>
    <t>Sell BBB</t>
  </si>
  <si>
    <t>Current (pre-sale)</t>
  </si>
  <si>
    <t>Part b</t>
  </si>
  <si>
    <t>Cost to Service the Debt:</t>
  </si>
  <si>
    <t>Leverage Ratio After Transaction:</t>
  </si>
  <si>
    <t>Leverage Ratio Before Transaction:</t>
  </si>
  <si>
    <t>Hurdle Rate on Capital:</t>
  </si>
  <si>
    <t>Additional Hedging Cost:</t>
  </si>
  <si>
    <t>Fixed Rate on Loan:</t>
  </si>
  <si>
    <t>(c)(ii) Calculate the cost to service the debt for the proposed transaction inclusive of the cost of hedging.  Show your work.</t>
  </si>
  <si>
    <t>(c)(i) Calculate the leverage ratio before and after the proposed transaction.  Show your work.</t>
  </si>
  <si>
    <t>Total Capital Required:</t>
  </si>
  <si>
    <t>Purchase Price:</t>
  </si>
  <si>
    <t>(Use SLIC's balance sheet as shown in section 3.4.)  Show your work.</t>
  </si>
  <si>
    <t>Estimate the total capital required to acquire AnnCo and maintain SLIC's targeted surplus ratios after the acquisition of AnnCo.</t>
  </si>
  <si>
    <t>(a)(i)</t>
  </si>
  <si>
    <t>Question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</si>
</sst>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_);_(* \(#,##0.0\);_(* &quot;-&quot;??_);_(@_)"/>
    <numFmt numFmtId="167" formatCode="_(* #,##0.000_);_(* \(#,##0.000\);_(* &quot;-&quot;??_);_(@_)"/>
    <numFmt numFmtId="168" formatCode="0.0%"/>
    <numFmt numFmtId="169" formatCode="_(* #,##0_);_(* \(#,##0\);_(* &quot;-&quot;??_);_(@_)"/>
    <numFmt numFmtId="170" formatCode="0.0000%"/>
    <numFmt numFmtId="171" formatCode="&quot;$&quot;#,##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4"/>
      <name val="Times New Roman"/>
      <family val="1"/>
    </font>
    <font>
      <b/>
      <sz val="12"/>
      <color theme="4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19">
    <xf numFmtId="0" fontId="0" fillId="0" borderId="0"/>
    <xf numFmtId="0" fontId="22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164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6" fillId="23" borderId="7" applyNumberFormat="0" applyFont="0" applyAlignment="0" applyProtection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9" fontId="2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" fillId="0" borderId="0" applyFont="0" applyFill="0" applyBorder="0" applyAlignment="0" applyProtection="0"/>
    <xf numFmtId="0" fontId="28" fillId="0" borderId="0"/>
    <xf numFmtId="0" fontId="2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8" fillId="0" borderId="0" xfId="105"/>
    <xf numFmtId="43" fontId="28" fillId="0" borderId="0" xfId="105" applyNumberFormat="1"/>
    <xf numFmtId="166" fontId="28" fillId="0" borderId="0" xfId="105" applyNumberFormat="1"/>
    <xf numFmtId="0" fontId="28" fillId="0" borderId="0" xfId="105" applyAlignment="1">
      <alignment horizontal="center"/>
    </xf>
    <xf numFmtId="0" fontId="29" fillId="0" borderId="0" xfId="105" applyFont="1"/>
    <xf numFmtId="43" fontId="29" fillId="0" borderId="20" xfId="105" applyNumberFormat="1" applyFont="1" applyBorder="1"/>
    <xf numFmtId="43" fontId="29" fillId="0" borderId="19" xfId="105" applyNumberFormat="1" applyFont="1" applyBorder="1"/>
    <xf numFmtId="0" fontId="29" fillId="0" borderId="19" xfId="105" applyFont="1" applyBorder="1"/>
    <xf numFmtId="0" fontId="29" fillId="0" borderId="18" xfId="105" applyFont="1" applyBorder="1"/>
    <xf numFmtId="43" fontId="30" fillId="0" borderId="0" xfId="106" applyFont="1" applyFill="1" applyBorder="1" applyAlignment="1">
      <alignment horizontal="center"/>
    </xf>
    <xf numFmtId="0" fontId="29" fillId="0" borderId="16" xfId="105" applyFont="1" applyBorder="1"/>
    <xf numFmtId="0" fontId="29" fillId="0" borderId="17" xfId="105" applyFont="1" applyBorder="1"/>
    <xf numFmtId="43" fontId="29" fillId="0" borderId="0" xfId="105" applyNumberFormat="1" applyFont="1"/>
    <xf numFmtId="166" fontId="31" fillId="0" borderId="0" xfId="106" applyNumberFormat="1" applyFont="1" applyFill="1" applyBorder="1" applyAlignment="1">
      <alignment horizontal="center"/>
    </xf>
    <xf numFmtId="166" fontId="30" fillId="24" borderId="15" xfId="106" applyNumberFormat="1" applyFont="1" applyFill="1" applyBorder="1" applyAlignment="1">
      <alignment horizontal="center"/>
    </xf>
    <xf numFmtId="0" fontId="29" fillId="0" borderId="15" xfId="105" applyFont="1" applyBorder="1" applyAlignment="1">
      <alignment horizontal="center"/>
    </xf>
    <xf numFmtId="0" fontId="29" fillId="0" borderId="11" xfId="105" applyFont="1" applyBorder="1"/>
    <xf numFmtId="0" fontId="29" fillId="0" borderId="21" xfId="105" applyFont="1" applyBorder="1"/>
    <xf numFmtId="0" fontId="26" fillId="0" borderId="0" xfId="105" applyFont="1" applyAlignment="1">
      <alignment horizontal="left"/>
    </xf>
    <xf numFmtId="0" fontId="32" fillId="0" borderId="0" xfId="105" applyFont="1"/>
    <xf numFmtId="0" fontId="29" fillId="0" borderId="0" xfId="105" applyFont="1" applyAlignment="1">
      <alignment horizontal="center"/>
    </xf>
    <xf numFmtId="43" fontId="31" fillId="0" borderId="0" xfId="106" applyFont="1" applyFill="1" applyBorder="1" applyAlignment="1">
      <alignment horizontal="center"/>
    </xf>
    <xf numFmtId="43" fontId="29" fillId="24" borderId="15" xfId="105" applyNumberFormat="1" applyFont="1" applyFill="1" applyBorder="1"/>
    <xf numFmtId="165" fontId="29" fillId="0" borderId="15" xfId="105" applyNumberFormat="1" applyFont="1" applyBorder="1" applyAlignment="1">
      <alignment horizontal="center"/>
    </xf>
    <xf numFmtId="0" fontId="32" fillId="0" borderId="15" xfId="105" applyFont="1" applyBorder="1" applyAlignment="1">
      <alignment horizontal="center"/>
    </xf>
    <xf numFmtId="0" fontId="28" fillId="0" borderId="0" xfId="105" applyAlignment="1">
      <alignment horizontal="left"/>
    </xf>
    <xf numFmtId="0" fontId="29" fillId="0" borderId="0" xfId="105" applyFont="1" applyAlignment="1">
      <alignment horizontal="left"/>
    </xf>
    <xf numFmtId="43" fontId="29" fillId="0" borderId="17" xfId="106" applyFont="1" applyBorder="1"/>
    <xf numFmtId="0" fontId="32" fillId="0" borderId="0" xfId="105" applyFont="1" applyAlignment="1">
      <alignment horizontal="center"/>
    </xf>
    <xf numFmtId="0" fontId="28" fillId="0" borderId="10" xfId="105" applyBorder="1"/>
    <xf numFmtId="0" fontId="28" fillId="0" borderId="11" xfId="105" applyBorder="1"/>
    <xf numFmtId="0" fontId="26" fillId="0" borderId="0" xfId="105" applyFont="1"/>
    <xf numFmtId="0" fontId="33" fillId="0" borderId="0" xfId="105" applyFont="1"/>
    <xf numFmtId="0" fontId="27" fillId="0" borderId="0" xfId="84" applyFont="1" applyFill="1" applyBorder="1" applyAlignment="1" applyProtection="1">
      <alignment vertical="top" wrapText="1"/>
      <protection locked="0"/>
    </xf>
    <xf numFmtId="0" fontId="28" fillId="0" borderId="0" xfId="105" applyBorder="1"/>
    <xf numFmtId="0" fontId="28" fillId="0" borderId="0" xfId="105" applyBorder="1" applyAlignment="1">
      <alignment horizontal="center"/>
    </xf>
    <xf numFmtId="0" fontId="29" fillId="0" borderId="0" xfId="105" applyFont="1" applyBorder="1"/>
    <xf numFmtId="43" fontId="29" fillId="0" borderId="0" xfId="105" applyNumberFormat="1" applyFont="1" applyBorder="1"/>
    <xf numFmtId="0" fontId="28" fillId="0" borderId="11" xfId="105" applyBorder="1" applyAlignment="1">
      <alignment horizontal="center"/>
    </xf>
    <xf numFmtId="0" fontId="28" fillId="0" borderId="10" xfId="105" applyBorder="1" applyAlignment="1">
      <alignment horizontal="center"/>
    </xf>
    <xf numFmtId="43" fontId="31" fillId="0" borderId="17" xfId="106" applyFont="1" applyFill="1" applyBorder="1" applyAlignment="1">
      <alignment horizontal="center"/>
    </xf>
    <xf numFmtId="0" fontId="2" fillId="0" borderId="17" xfId="84" applyFont="1" applyFill="1" applyBorder="1" applyAlignment="1" applyProtection="1">
      <alignment vertical="top" wrapText="1"/>
      <protection locked="0"/>
    </xf>
    <xf numFmtId="0" fontId="28" fillId="0" borderId="19" xfId="105" applyBorder="1"/>
    <xf numFmtId="0" fontId="28" fillId="0" borderId="20" xfId="105" applyBorder="1"/>
    <xf numFmtId="0" fontId="2" fillId="0" borderId="20" xfId="84" applyFont="1" applyFill="1" applyBorder="1" applyAlignment="1" applyProtection="1">
      <alignment vertical="top" wrapText="1"/>
      <protection locked="0"/>
    </xf>
    <xf numFmtId="0" fontId="29" fillId="0" borderId="0" xfId="105" applyFont="1" applyBorder="1" applyAlignment="1">
      <alignment horizontal="center"/>
    </xf>
    <xf numFmtId="0" fontId="28" fillId="0" borderId="17" xfId="105" applyBorder="1"/>
    <xf numFmtId="165" fontId="30" fillId="0" borderId="15" xfId="106" applyNumberFormat="1" applyFont="1" applyFill="1" applyBorder="1" applyAlignment="1">
      <alignment horizontal="center"/>
    </xf>
    <xf numFmtId="0" fontId="34" fillId="25" borderId="0" xfId="113" applyFont="1" applyFill="1" applyBorder="1" applyAlignment="1">
      <alignment horizontal="center" wrapText="1"/>
    </xf>
    <xf numFmtId="0" fontId="34" fillId="25" borderId="0" xfId="113" applyFont="1" applyFill="1" applyAlignment="1">
      <alignment horizontal="center" wrapText="1"/>
    </xf>
    <xf numFmtId="0" fontId="34" fillId="25" borderId="14" xfId="113" applyFont="1" applyFill="1" applyBorder="1" applyAlignment="1">
      <alignment horizontal="left"/>
    </xf>
    <xf numFmtId="0" fontId="35" fillId="25" borderId="12" xfId="113" applyFont="1" applyFill="1" applyBorder="1"/>
    <xf numFmtId="0" fontId="35" fillId="25" borderId="13" xfId="113" applyFont="1" applyFill="1" applyBorder="1"/>
    <xf numFmtId="0" fontId="32" fillId="0" borderId="15" xfId="113" applyFont="1" applyBorder="1" applyAlignment="1">
      <alignment horizontal="center"/>
    </xf>
    <xf numFmtId="0" fontId="32" fillId="0" borderId="0" xfId="113" applyFont="1" applyFill="1" applyBorder="1" applyAlignment="1">
      <alignment horizontal="center" wrapText="1"/>
    </xf>
    <xf numFmtId="0" fontId="29" fillId="0" borderId="15" xfId="113" applyFont="1" applyBorder="1" applyAlignment="1">
      <alignment horizontal="center"/>
    </xf>
    <xf numFmtId="0" fontId="32" fillId="0" borderId="15" xfId="113" applyFont="1" applyBorder="1" applyAlignment="1">
      <alignment horizontal="center"/>
    </xf>
    <xf numFmtId="0" fontId="36" fillId="0" borderId="0" xfId="115" applyFont="1"/>
    <xf numFmtId="0" fontId="36" fillId="26" borderId="0" xfId="115" applyFont="1" applyFill="1"/>
    <xf numFmtId="0" fontId="37" fillId="0" borderId="0" xfId="115" applyFont="1"/>
    <xf numFmtId="0" fontId="38" fillId="0" borderId="0" xfId="115" applyFont="1"/>
    <xf numFmtId="0" fontId="36" fillId="0" borderId="0" xfId="116" applyFont="1"/>
    <xf numFmtId="0" fontId="39" fillId="0" borderId="0" xfId="115" applyFont="1"/>
    <xf numFmtId="0" fontId="37" fillId="0" borderId="0" xfId="116" applyFont="1"/>
    <xf numFmtId="167" fontId="40" fillId="0" borderId="15" xfId="117" applyNumberFormat="1" applyFont="1" applyFill="1" applyBorder="1"/>
    <xf numFmtId="0" fontId="36" fillId="0" borderId="15" xfId="115" applyFont="1" applyBorder="1"/>
    <xf numFmtId="0" fontId="41" fillId="24" borderId="15" xfId="115" applyFont="1" applyFill="1" applyBorder="1" applyAlignment="1">
      <alignment horizontal="center"/>
    </xf>
    <xf numFmtId="168" fontId="42" fillId="0" borderId="15" xfId="118" applyNumberFormat="1" applyFont="1" applyFill="1" applyBorder="1"/>
    <xf numFmtId="43" fontId="42" fillId="0" borderId="15" xfId="115" applyNumberFormat="1" applyFont="1" applyBorder="1"/>
    <xf numFmtId="43" fontId="40" fillId="0" borderId="15" xfId="117" applyFont="1" applyFill="1" applyBorder="1"/>
    <xf numFmtId="166" fontId="40" fillId="0" borderId="15" xfId="117" applyNumberFormat="1" applyFont="1" applyFill="1" applyBorder="1"/>
    <xf numFmtId="0" fontId="36" fillId="0" borderId="15" xfId="116" applyFont="1" applyBorder="1"/>
    <xf numFmtId="43" fontId="40" fillId="0" borderId="15" xfId="117" applyFont="1" applyBorder="1"/>
    <xf numFmtId="166" fontId="40" fillId="0" borderId="15" xfId="117" applyNumberFormat="1" applyFont="1" applyBorder="1"/>
    <xf numFmtId="167" fontId="40" fillId="0" borderId="15" xfId="117" applyNumberFormat="1" applyFont="1" applyBorder="1"/>
    <xf numFmtId="0" fontId="34" fillId="25" borderId="15" xfId="115" applyFont="1" applyFill="1" applyBorder="1" applyAlignment="1">
      <alignment horizontal="center" wrapText="1"/>
    </xf>
    <xf numFmtId="0" fontId="37" fillId="0" borderId="15" xfId="115" applyFont="1" applyBorder="1" applyAlignment="1">
      <alignment horizontal="center" wrapText="1"/>
    </xf>
    <xf numFmtId="0" fontId="37" fillId="0" borderId="15" xfId="116" applyFont="1" applyBorder="1" applyAlignment="1">
      <alignment horizontal="center" wrapText="1"/>
    </xf>
    <xf numFmtId="0" fontId="36" fillId="0" borderId="0" xfId="84" applyFont="1"/>
    <xf numFmtId="0" fontId="33" fillId="0" borderId="0" xfId="84" applyFont="1"/>
    <xf numFmtId="0" fontId="36" fillId="26" borderId="0" xfId="116" applyFont="1" applyFill="1"/>
    <xf numFmtId="10" fontId="36" fillId="0" borderId="0" xfId="116" applyNumberFormat="1" applyFont="1"/>
    <xf numFmtId="0" fontId="38" fillId="0" borderId="0" xfId="116" applyFont="1"/>
    <xf numFmtId="168" fontId="36" fillId="0" borderId="0" xfId="116" applyNumberFormat="1" applyFont="1"/>
    <xf numFmtId="169" fontId="36" fillId="0" borderId="0" xfId="116" applyNumberFormat="1" applyFont="1"/>
    <xf numFmtId="43" fontId="36" fillId="0" borderId="0" xfId="116" applyNumberFormat="1" applyFont="1"/>
    <xf numFmtId="167" fontId="36" fillId="0" borderId="0" xfId="116" applyNumberFormat="1" applyFont="1"/>
    <xf numFmtId="10" fontId="40" fillId="24" borderId="15" xfId="118" applyNumberFormat="1" applyFont="1" applyFill="1" applyBorder="1"/>
    <xf numFmtId="0" fontId="36" fillId="0" borderId="0" xfId="116" applyFont="1" applyAlignment="1">
      <alignment horizontal="right"/>
    </xf>
    <xf numFmtId="10" fontId="36" fillId="24" borderId="15" xfId="116" applyNumberFormat="1" applyFont="1" applyFill="1" applyBorder="1"/>
    <xf numFmtId="168" fontId="42" fillId="24" borderId="22" xfId="118" applyNumberFormat="1" applyFont="1" applyFill="1" applyBorder="1"/>
    <xf numFmtId="168" fontId="42" fillId="24" borderId="23" xfId="118" applyNumberFormat="1" applyFont="1" applyFill="1" applyBorder="1"/>
    <xf numFmtId="169" fontId="42" fillId="24" borderId="24" xfId="116" applyNumberFormat="1" applyFont="1" applyFill="1" applyBorder="1"/>
    <xf numFmtId="169" fontId="42" fillId="24" borderId="25" xfId="116" applyNumberFormat="1" applyFont="1" applyFill="1" applyBorder="1"/>
    <xf numFmtId="169" fontId="40" fillId="0" borderId="0" xfId="117" applyNumberFormat="1" applyFont="1" applyFill="1" applyBorder="1"/>
    <xf numFmtId="43" fontId="42" fillId="24" borderId="26" xfId="117" applyFont="1" applyFill="1" applyBorder="1"/>
    <xf numFmtId="43" fontId="42" fillId="24" borderId="27" xfId="117" applyFont="1" applyFill="1" applyBorder="1"/>
    <xf numFmtId="43" fontId="36" fillId="24" borderId="28" xfId="117" applyFont="1" applyFill="1" applyBorder="1"/>
    <xf numFmtId="167" fontId="36" fillId="24" borderId="28" xfId="117" applyNumberFormat="1" applyFont="1" applyFill="1" applyBorder="1"/>
    <xf numFmtId="43" fontId="42" fillId="24" borderId="28" xfId="117" applyFont="1" applyFill="1" applyBorder="1"/>
    <xf numFmtId="167" fontId="40" fillId="0" borderId="0" xfId="117" applyNumberFormat="1" applyFont="1"/>
    <xf numFmtId="169" fontId="40" fillId="0" borderId="0" xfId="117" applyNumberFormat="1" applyFont="1"/>
    <xf numFmtId="167" fontId="40" fillId="0" borderId="0" xfId="117" applyNumberFormat="1" applyFont="1" applyBorder="1"/>
    <xf numFmtId="169" fontId="40" fillId="0" borderId="0" xfId="117" applyNumberFormat="1" applyFont="1" applyBorder="1"/>
    <xf numFmtId="167" fontId="42" fillId="24" borderId="28" xfId="117" applyNumberFormat="1" applyFont="1" applyFill="1" applyBorder="1"/>
    <xf numFmtId="0" fontId="40" fillId="27" borderId="15" xfId="116" applyFont="1" applyFill="1" applyBorder="1" applyAlignment="1">
      <alignment horizontal="center"/>
    </xf>
    <xf numFmtId="0" fontId="40" fillId="28" borderId="15" xfId="116" applyFont="1" applyFill="1" applyBorder="1" applyAlignment="1">
      <alignment horizontal="center"/>
    </xf>
    <xf numFmtId="0" fontId="40" fillId="0" borderId="15" xfId="116" applyFont="1" applyBorder="1" applyAlignment="1">
      <alignment horizontal="center"/>
    </xf>
    <xf numFmtId="0" fontId="37" fillId="0" borderId="29" xfId="116" applyFont="1" applyBorder="1" applyAlignment="1">
      <alignment horizontal="center" wrapText="1"/>
    </xf>
    <xf numFmtId="0" fontId="37" fillId="0" borderId="29" xfId="116" applyFont="1" applyBorder="1"/>
    <xf numFmtId="0" fontId="36" fillId="27" borderId="13" xfId="116" applyFont="1" applyFill="1" applyBorder="1" applyAlignment="1">
      <alignment horizontal="centerContinuous"/>
    </xf>
    <xf numFmtId="0" fontId="36" fillId="27" borderId="14" xfId="116" applyFont="1" applyFill="1" applyBorder="1" applyAlignment="1">
      <alignment horizontal="centerContinuous"/>
    </xf>
    <xf numFmtId="0" fontId="36" fillId="28" borderId="13" xfId="116" applyFont="1" applyFill="1" applyBorder="1" applyAlignment="1">
      <alignment horizontal="centerContinuous"/>
    </xf>
    <xf numFmtId="0" fontId="36" fillId="28" borderId="14" xfId="116" applyFont="1" applyFill="1" applyBorder="1" applyAlignment="1">
      <alignment horizontal="centerContinuous"/>
    </xf>
    <xf numFmtId="0" fontId="36" fillId="0" borderId="15" xfId="116" applyFont="1" applyBorder="1" applyAlignment="1">
      <alignment horizontal="center" wrapText="1"/>
    </xf>
    <xf numFmtId="0" fontId="40" fillId="0" borderId="0" xfId="84" applyFont="1"/>
    <xf numFmtId="10" fontId="36" fillId="0" borderId="0" xfId="112" applyNumberFormat="1" applyFont="1" applyFill="1" applyBorder="1"/>
    <xf numFmtId="167" fontId="40" fillId="0" borderId="0" xfId="117" applyNumberFormat="1" applyFont="1" applyFill="1" applyBorder="1"/>
    <xf numFmtId="43" fontId="42" fillId="0" borderId="0" xfId="116" applyNumberFormat="1" applyFont="1" applyAlignment="1">
      <alignment horizontal="center"/>
    </xf>
    <xf numFmtId="168" fontId="42" fillId="0" borderId="0" xfId="118" applyNumberFormat="1" applyFont="1" applyFill="1" applyBorder="1"/>
    <xf numFmtId="43" fontId="40" fillId="0" borderId="0" xfId="117" applyFont="1" applyFill="1" applyBorder="1"/>
    <xf numFmtId="166" fontId="40" fillId="0" borderId="0" xfId="117" applyNumberFormat="1" applyFont="1" applyFill="1" applyBorder="1"/>
    <xf numFmtId="170" fontId="42" fillId="0" borderId="0" xfId="118" applyNumberFormat="1" applyFont="1" applyFill="1" applyBorder="1"/>
    <xf numFmtId="0" fontId="37" fillId="0" borderId="0" xfId="116" applyFont="1" applyAlignment="1">
      <alignment horizontal="center" wrapText="1"/>
    </xf>
    <xf numFmtId="0" fontId="36" fillId="24" borderId="15" xfId="116" applyFont="1" applyFill="1" applyBorder="1"/>
    <xf numFmtId="171" fontId="36" fillId="0" borderId="0" xfId="116" applyNumberFormat="1" applyFont="1"/>
    <xf numFmtId="0" fontId="33" fillId="0" borderId="0" xfId="116" applyFont="1"/>
    <xf numFmtId="0" fontId="36" fillId="0" borderId="0" xfId="116" applyFont="1" applyAlignment="1">
      <alignment wrapText="1"/>
    </xf>
    <xf numFmtId="0" fontId="36" fillId="0" borderId="0" xfId="116" applyFont="1" applyAlignment="1">
      <alignment horizontal="left" wrapText="1"/>
    </xf>
  </cellXfs>
  <cellStyles count="119">
    <cellStyle name="=C:\WINDOWS\SYSTEM32\COMMAND.COM" xfId="1" xr:uid="{00000000-0005-0000-0000-000000000000}"/>
    <cellStyle name="=C:\WINDOWS\SYSTEM32\COMMAND.COM 2" xfId="103" xr:uid="{00000000-0005-0000-0000-000001000000}"/>
    <cellStyle name="20% - Accent1" xfId="2" builtinId="30" customBuiltin="1"/>
    <cellStyle name="20% - Accent1 2" xfId="3" xr:uid="{00000000-0005-0000-0000-000003000000}"/>
    <cellStyle name="20% - Accent2" xfId="4" builtinId="34" customBuiltin="1"/>
    <cellStyle name="20% - Accent2 2" xfId="5" xr:uid="{00000000-0005-0000-0000-000005000000}"/>
    <cellStyle name="20% - Accent3" xfId="6" builtinId="38" customBuiltin="1"/>
    <cellStyle name="20% - Accent3 2" xfId="7" xr:uid="{00000000-0005-0000-0000-000007000000}"/>
    <cellStyle name="20% - Accent4" xfId="8" builtinId="42" customBuiltin="1"/>
    <cellStyle name="20% - Accent4 2" xfId="9" xr:uid="{00000000-0005-0000-0000-000009000000}"/>
    <cellStyle name="20% - Accent5" xfId="10" builtinId="46" customBuiltin="1"/>
    <cellStyle name="20% - Accent5 2" xfId="11" xr:uid="{00000000-0005-0000-0000-00000B000000}"/>
    <cellStyle name="20% - Accent6" xfId="12" builtinId="50" customBuiltin="1"/>
    <cellStyle name="20% - Accent6 2" xfId="13" xr:uid="{00000000-0005-0000-0000-00000D000000}"/>
    <cellStyle name="40% - Accent1" xfId="14" builtinId="31" customBuiltin="1"/>
    <cellStyle name="40% - Accent1 2" xfId="15" xr:uid="{00000000-0005-0000-0000-00000F000000}"/>
    <cellStyle name="40% - Accent2" xfId="16" builtinId="35" customBuiltin="1"/>
    <cellStyle name="40% - Accent2 2" xfId="17" xr:uid="{00000000-0005-0000-0000-000011000000}"/>
    <cellStyle name="40% - Accent3" xfId="18" builtinId="39" customBuiltin="1"/>
    <cellStyle name="40% - Accent3 2" xfId="19" xr:uid="{00000000-0005-0000-0000-000013000000}"/>
    <cellStyle name="40% - Accent4" xfId="20" builtinId="43" customBuiltin="1"/>
    <cellStyle name="40% - Accent4 2" xfId="21" xr:uid="{00000000-0005-0000-0000-000015000000}"/>
    <cellStyle name="40% - Accent5" xfId="22" builtinId="47" customBuiltin="1"/>
    <cellStyle name="40% - Accent5 2" xfId="23" xr:uid="{00000000-0005-0000-0000-000017000000}"/>
    <cellStyle name="40% - Accent6" xfId="24" builtinId="51" customBuiltin="1"/>
    <cellStyle name="40% - Accent6 2" xfId="25" xr:uid="{00000000-0005-0000-0000-000019000000}"/>
    <cellStyle name="60% - Accent1" xfId="26" builtinId="32" customBuiltin="1"/>
    <cellStyle name="60% - Accent1 2" xfId="27" xr:uid="{00000000-0005-0000-0000-00001B000000}"/>
    <cellStyle name="60% - Accent2" xfId="28" builtinId="36" customBuiltin="1"/>
    <cellStyle name="60% - Accent2 2" xfId="29" xr:uid="{00000000-0005-0000-0000-00001D000000}"/>
    <cellStyle name="60% - Accent3" xfId="30" builtinId="40" customBuiltin="1"/>
    <cellStyle name="60% - Accent3 2" xfId="31" xr:uid="{00000000-0005-0000-0000-00001F000000}"/>
    <cellStyle name="60% - Accent4" xfId="32" builtinId="44" customBuiltin="1"/>
    <cellStyle name="60% - Accent4 2" xfId="33" xr:uid="{00000000-0005-0000-0000-000021000000}"/>
    <cellStyle name="60% - Accent5" xfId="34" builtinId="48" customBuiltin="1"/>
    <cellStyle name="60% - Accent5 2" xfId="35" xr:uid="{00000000-0005-0000-0000-000023000000}"/>
    <cellStyle name="60% - Accent6" xfId="36" builtinId="52" customBuiltin="1"/>
    <cellStyle name="60% - Accent6 2" xfId="37" xr:uid="{00000000-0005-0000-0000-000025000000}"/>
    <cellStyle name="Accent1" xfId="38" builtinId="29" customBuiltin="1"/>
    <cellStyle name="Accent1 2" xfId="39" xr:uid="{00000000-0005-0000-0000-000027000000}"/>
    <cellStyle name="Accent2" xfId="40" builtinId="33" customBuiltin="1"/>
    <cellStyle name="Accent2 2" xfId="41" xr:uid="{00000000-0005-0000-0000-000029000000}"/>
    <cellStyle name="Accent3" xfId="42" builtinId="37" customBuiltin="1"/>
    <cellStyle name="Accent3 2" xfId="43" xr:uid="{00000000-0005-0000-0000-00002B000000}"/>
    <cellStyle name="Accent4" xfId="44" builtinId="41" customBuiltin="1"/>
    <cellStyle name="Accent4 2" xfId="45" xr:uid="{00000000-0005-0000-0000-00002D000000}"/>
    <cellStyle name="Accent5" xfId="46" builtinId="45" customBuiltin="1"/>
    <cellStyle name="Accent5 2" xfId="47" xr:uid="{00000000-0005-0000-0000-00002F000000}"/>
    <cellStyle name="Accent6" xfId="48" builtinId="49" customBuiltin="1"/>
    <cellStyle name="Accent6 2" xfId="49" xr:uid="{00000000-0005-0000-0000-000031000000}"/>
    <cellStyle name="Bad" xfId="50" builtinId="27" customBuiltin="1"/>
    <cellStyle name="Bad 2" xfId="51" xr:uid="{00000000-0005-0000-0000-000033000000}"/>
    <cellStyle name="Calculation" xfId="52" builtinId="22" customBuiltin="1"/>
    <cellStyle name="Calculation 2" xfId="53" xr:uid="{00000000-0005-0000-0000-000035000000}"/>
    <cellStyle name="Check Cell" xfId="54" builtinId="23" customBuiltin="1"/>
    <cellStyle name="Check Cell 2" xfId="55" xr:uid="{00000000-0005-0000-0000-000037000000}"/>
    <cellStyle name="Comma 2" xfId="56" xr:uid="{00000000-0005-0000-0000-000038000000}"/>
    <cellStyle name="Comma 3" xfId="57" xr:uid="{00000000-0005-0000-0000-000039000000}"/>
    <cellStyle name="Comma 4" xfId="58" xr:uid="{00000000-0005-0000-0000-00003A000000}"/>
    <cellStyle name="Comma 5" xfId="59" xr:uid="{00000000-0005-0000-0000-00003B000000}"/>
    <cellStyle name="Comma 6" xfId="60" xr:uid="{00000000-0005-0000-0000-00003C000000}"/>
    <cellStyle name="Comma 7" xfId="61" xr:uid="{00000000-0005-0000-0000-00003D000000}"/>
    <cellStyle name="Comma 8" xfId="106" xr:uid="{738493A9-EFE1-4C64-BB2E-DA1006FC4D61}"/>
    <cellStyle name="Comma 8 2" xfId="117" xr:uid="{AB369423-5667-40F9-8EAF-A4114C1952F4}"/>
    <cellStyle name="Currency 2" xfId="62" xr:uid="{00000000-0005-0000-0000-00003E000000}"/>
    <cellStyle name="Currency 3" xfId="63" xr:uid="{00000000-0005-0000-0000-00003F000000}"/>
    <cellStyle name="Currency 4" xfId="64" xr:uid="{00000000-0005-0000-0000-000040000000}"/>
    <cellStyle name="Explanatory Text" xfId="65" builtinId="53" customBuiltin="1"/>
    <cellStyle name="Explanatory Text 2" xfId="66" xr:uid="{00000000-0005-0000-0000-000042000000}"/>
    <cellStyle name="Good" xfId="67" builtinId="26" customBuiltin="1"/>
    <cellStyle name="Good 2" xfId="68" xr:uid="{00000000-0005-0000-0000-000044000000}"/>
    <cellStyle name="Heading 1" xfId="69" builtinId="16" customBuiltin="1"/>
    <cellStyle name="Heading 1 2" xfId="70" xr:uid="{00000000-0005-0000-0000-000046000000}"/>
    <cellStyle name="Heading 2" xfId="71" builtinId="17" customBuiltin="1"/>
    <cellStyle name="Heading 2 2" xfId="72" xr:uid="{00000000-0005-0000-0000-000048000000}"/>
    <cellStyle name="Heading 3" xfId="73" builtinId="18" customBuiltin="1"/>
    <cellStyle name="Heading 3 2" xfId="74" xr:uid="{00000000-0005-0000-0000-00004A000000}"/>
    <cellStyle name="Heading 4" xfId="75" builtinId="19" customBuiltin="1"/>
    <cellStyle name="Heading 4 2" xfId="76" xr:uid="{00000000-0005-0000-0000-00004C000000}"/>
    <cellStyle name="Input" xfId="77" builtinId="20" customBuiltin="1"/>
    <cellStyle name="Input 2" xfId="78" xr:uid="{00000000-0005-0000-0000-00004E000000}"/>
    <cellStyle name="Linked Cell" xfId="79" builtinId="24" customBuiltin="1"/>
    <cellStyle name="Linked Cell 2" xfId="80" xr:uid="{00000000-0005-0000-0000-000050000000}"/>
    <cellStyle name="Neutral" xfId="81" builtinId="28" customBuiltin="1"/>
    <cellStyle name="Neutral 2" xfId="82" xr:uid="{00000000-0005-0000-0000-000052000000}"/>
    <cellStyle name="Normal" xfId="0" builtinId="0"/>
    <cellStyle name="Normal 10" xfId="113" xr:uid="{B01340E7-420E-4592-B59B-4A9F06470866}"/>
    <cellStyle name="Normal 2" xfId="83" xr:uid="{00000000-0005-0000-0000-000054000000}"/>
    <cellStyle name="Normal 2 2" xfId="84" xr:uid="{00000000-0005-0000-0000-000055000000}"/>
    <cellStyle name="Normal 2_AFE201112_LO3_JZH_1_GO_v2" xfId="85" xr:uid="{00000000-0005-0000-0000-000056000000}"/>
    <cellStyle name="Normal 3" xfId="86" xr:uid="{00000000-0005-0000-0000-000057000000}"/>
    <cellStyle name="Normal 4" xfId="87" xr:uid="{00000000-0005-0000-0000-000058000000}"/>
    <cellStyle name="Normal 5" xfId="105" xr:uid="{4EF0748E-5081-4BE6-9B2A-4D6130AE39A7}"/>
    <cellStyle name="Normal 6" xfId="109" xr:uid="{FEAFB864-619D-42A3-AAD5-94AADA367B9A}"/>
    <cellStyle name="Normal 6 2" xfId="111" xr:uid="{27139144-9071-4292-B3AD-F9289CB75245}"/>
    <cellStyle name="Normal 6 2 2" xfId="116" xr:uid="{BF0F2ED0-7ACA-41F0-80B4-DFDB8B25C0A7}"/>
    <cellStyle name="Normal 6 3" xfId="115" xr:uid="{4E22DFAA-68AE-4E1B-AA16-BFE0BFCA12A7}"/>
    <cellStyle name="Normal 7" xfId="107" xr:uid="{901D1410-DDFB-4F11-8F6E-55A759908103}"/>
    <cellStyle name="Normal 8" xfId="108" xr:uid="{5504E966-73D0-4908-9F89-B6EB8B1102E5}"/>
    <cellStyle name="Normal 9" xfId="114" xr:uid="{AB044BD8-1263-4623-95F2-6EDF55F867EB}"/>
    <cellStyle name="Note" xfId="88" builtinId="10" customBuiltin="1"/>
    <cellStyle name="Note 2" xfId="89" xr:uid="{00000000-0005-0000-0000-00005A000000}"/>
    <cellStyle name="Output" xfId="90" builtinId="21" customBuiltin="1"/>
    <cellStyle name="Output 2" xfId="91" xr:uid="{00000000-0005-0000-0000-00005C000000}"/>
    <cellStyle name="Percent 2" xfId="92" xr:uid="{00000000-0005-0000-0000-00005D000000}"/>
    <cellStyle name="Percent 2 2" xfId="112" xr:uid="{EBED66A9-3B3E-40EB-859B-70634707B43D}"/>
    <cellStyle name="Percent 3" xfId="93" xr:uid="{00000000-0005-0000-0000-00005E000000}"/>
    <cellStyle name="Percent 4" xfId="94" xr:uid="{00000000-0005-0000-0000-00005F000000}"/>
    <cellStyle name="Percent 5" xfId="95" xr:uid="{00000000-0005-0000-0000-000060000000}"/>
    <cellStyle name="Percent 6" xfId="96" xr:uid="{00000000-0005-0000-0000-000061000000}"/>
    <cellStyle name="Percent 7" xfId="104" xr:uid="{00000000-0005-0000-0000-000062000000}"/>
    <cellStyle name="Percent 8" xfId="110" xr:uid="{AD861961-28B0-4779-A3DD-110485AFFAEC}"/>
    <cellStyle name="Percent 8 2" xfId="118" xr:uid="{7E0F15D3-54A7-44E3-9B6B-2C499A1C1CB8}"/>
    <cellStyle name="Title" xfId="97" builtinId="15" customBuiltin="1"/>
    <cellStyle name="Title 2" xfId="98" xr:uid="{00000000-0005-0000-0000-000064000000}"/>
    <cellStyle name="Total" xfId="99" builtinId="25" customBuiltin="1"/>
    <cellStyle name="Total 2" xfId="100" xr:uid="{00000000-0005-0000-0000-000066000000}"/>
    <cellStyle name="Warning Text" xfId="101" builtinId="11" customBuiltin="1"/>
    <cellStyle name="Warning Text 2" xfId="102" xr:uid="{00000000-0005-0000-0000-000068000000}"/>
  </cellStyles>
  <dxfs count="0"/>
  <tableStyles count="0" defaultTableStyle="TableStyleMedium9" defaultPivotStyle="PivotStyleLight16"/>
  <colors>
    <mruColors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won\Downloads\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sfile3\gpc20\Users\krwon\Downloads\BigBen_Financials-2020%20updated_1.26.20%20ERMCo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B412F-33CF-4581-986D-D249583AFDCC}">
  <dimension ref="A1:X47"/>
  <sheetViews>
    <sheetView workbookViewId="0">
      <selection activeCell="L9" sqref="L9"/>
    </sheetView>
  </sheetViews>
  <sheetFormatPr defaultColWidth="9.28515625" defaultRowHeight="15" x14ac:dyDescent="0.25"/>
  <cols>
    <col min="1" max="1" width="9.28515625" style="1"/>
    <col min="2" max="2" width="15.42578125" style="1" customWidth="1"/>
    <col min="3" max="3" width="17.7109375" style="1" customWidth="1"/>
    <col min="4" max="4" width="18.28515625" style="1" customWidth="1"/>
    <col min="5" max="5" width="15.42578125" style="1" customWidth="1"/>
    <col min="6" max="10" width="9.28515625" style="1"/>
    <col min="11" max="11" width="12.42578125" style="1" customWidth="1"/>
    <col min="12" max="14" width="9.28515625" style="1"/>
    <col min="15" max="15" width="59.7109375" style="1" bestFit="1" customWidth="1"/>
    <col min="16" max="16384" width="9.28515625" style="1"/>
  </cols>
  <sheetData>
    <row r="1" spans="1:24" ht="15.75" x14ac:dyDescent="0.25">
      <c r="A1" s="33" t="s">
        <v>48</v>
      </c>
      <c r="B1" s="5"/>
    </row>
    <row r="2" spans="1:24" ht="15.75" x14ac:dyDescent="0.25">
      <c r="A2" s="33" t="s">
        <v>47</v>
      </c>
      <c r="B2" s="5"/>
    </row>
    <row r="3" spans="1:24" ht="15.75" x14ac:dyDescent="0.25">
      <c r="A3" s="33" t="s">
        <v>46</v>
      </c>
      <c r="B3" s="5"/>
    </row>
    <row r="4" spans="1:24" ht="15.75" x14ac:dyDescent="0.25">
      <c r="A4" s="33" t="s">
        <v>45</v>
      </c>
      <c r="B4" s="5"/>
    </row>
    <row r="5" spans="1:24" ht="15.75" x14ac:dyDescent="0.25">
      <c r="A5" s="33" t="s">
        <v>44</v>
      </c>
      <c r="B5" s="5"/>
    </row>
    <row r="6" spans="1:24" ht="15.75" x14ac:dyDescent="0.25">
      <c r="A6" s="33" t="s">
        <v>43</v>
      </c>
      <c r="B6" s="5"/>
    </row>
    <row r="7" spans="1:24" ht="15.75" thickBot="1" x14ac:dyDescent="0.3">
      <c r="M7" s="32"/>
    </row>
    <row r="8" spans="1:24" x14ac:dyDescent="0.25">
      <c r="G8" s="5" t="s">
        <v>42</v>
      </c>
      <c r="I8" s="18" t="s">
        <v>49</v>
      </c>
      <c r="J8" s="31"/>
      <c r="K8" s="31"/>
      <c r="L8" s="30"/>
    </row>
    <row r="9" spans="1:24" s="20" customFormat="1" x14ac:dyDescent="0.25">
      <c r="B9" s="57" t="s">
        <v>41</v>
      </c>
      <c r="C9" s="57" t="s">
        <v>40</v>
      </c>
      <c r="D9" s="29"/>
      <c r="E9" s="29"/>
      <c r="I9" s="11" t="s">
        <v>39</v>
      </c>
      <c r="J9" s="5"/>
      <c r="K9" s="5"/>
      <c r="L9" s="12">
        <f>SUM(C10:C12)</f>
        <v>175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x14ac:dyDescent="0.25">
      <c r="B10" s="57" t="s">
        <v>25</v>
      </c>
      <c r="C10" s="56">
        <v>100</v>
      </c>
      <c r="D10" s="21"/>
      <c r="E10" s="21"/>
      <c r="I10" s="11"/>
      <c r="L10" s="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x14ac:dyDescent="0.25">
      <c r="B11" s="57" t="s">
        <v>22</v>
      </c>
      <c r="C11" s="56">
        <v>50</v>
      </c>
      <c r="D11" s="21"/>
      <c r="E11" s="21"/>
      <c r="I11" s="11" t="s">
        <v>38</v>
      </c>
      <c r="L11" s="12"/>
      <c r="M11" s="4"/>
      <c r="N11" s="4"/>
      <c r="O11" s="4"/>
      <c r="P11" s="4"/>
      <c r="Q11" s="1"/>
      <c r="R11" s="1"/>
      <c r="S11" s="1"/>
      <c r="T11" s="1"/>
      <c r="U11" s="1"/>
      <c r="V11" s="1"/>
      <c r="W11" s="1"/>
      <c r="X11" s="1"/>
    </row>
    <row r="12" spans="1:24" s="5" customFormat="1" x14ac:dyDescent="0.25">
      <c r="B12" s="57" t="s">
        <v>21</v>
      </c>
      <c r="C12" s="56">
        <v>25</v>
      </c>
      <c r="D12" s="21"/>
      <c r="E12" s="21"/>
      <c r="I12" s="11"/>
      <c r="L12" s="12"/>
      <c r="M12" s="4"/>
      <c r="N12" s="4"/>
      <c r="O12" s="4"/>
      <c r="P12" s="4"/>
      <c r="Q12" s="1"/>
      <c r="R12" s="1"/>
      <c r="S12" s="1"/>
      <c r="T12" s="1"/>
      <c r="U12" s="1"/>
      <c r="V12" s="1"/>
      <c r="W12" s="1"/>
      <c r="X12" s="1"/>
    </row>
    <row r="13" spans="1:24" s="5" customFormat="1" x14ac:dyDescent="0.25">
      <c r="I13" s="11" t="s">
        <v>37</v>
      </c>
      <c r="L13" s="28">
        <f>(C10^2+C11^2+C12^2+2*C10*C11*D16+2*C10*C12*E16+2*C11*C12*D18)^0.5</f>
        <v>150.41608956491322</v>
      </c>
      <c r="M13" s="4"/>
      <c r="N13" s="4"/>
      <c r="O13" s="4"/>
      <c r="P13" s="4"/>
      <c r="Q13" s="1"/>
      <c r="R13" s="1"/>
      <c r="S13" s="1"/>
      <c r="T13" s="1"/>
      <c r="U13" s="1"/>
      <c r="V13" s="1"/>
      <c r="W13" s="1"/>
      <c r="X13" s="1"/>
    </row>
    <row r="14" spans="1:24" s="5" customFormat="1" x14ac:dyDescent="0.25">
      <c r="B14" s="27" t="s">
        <v>36</v>
      </c>
      <c r="I14" s="11"/>
      <c r="L14" s="12"/>
      <c r="M14" s="4"/>
      <c r="N14" s="4"/>
      <c r="O14" s="4"/>
      <c r="P14" s="4"/>
      <c r="Q14" s="1"/>
      <c r="R14" s="1"/>
      <c r="S14" s="1"/>
      <c r="T14" s="1"/>
      <c r="U14" s="1"/>
      <c r="V14" s="1"/>
      <c r="W14" s="1"/>
      <c r="X14" s="1"/>
    </row>
    <row r="15" spans="1:24" s="5" customFormat="1" ht="15.75" thickBot="1" x14ac:dyDescent="0.3">
      <c r="B15" s="16"/>
      <c r="C15" s="25" t="s">
        <v>25</v>
      </c>
      <c r="D15" s="25" t="s">
        <v>22</v>
      </c>
      <c r="E15" s="25" t="s">
        <v>21</v>
      </c>
      <c r="I15" s="9" t="s">
        <v>35</v>
      </c>
      <c r="J15" s="8"/>
      <c r="K15" s="8"/>
      <c r="L15" s="6">
        <f>L9-L13</f>
        <v>24.583910435086779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5.75" thickBot="1" x14ac:dyDescent="0.3">
      <c r="B16" s="25" t="s">
        <v>25</v>
      </c>
      <c r="C16" s="24">
        <v>1</v>
      </c>
      <c r="D16" s="48">
        <v>0.7</v>
      </c>
      <c r="E16" s="48">
        <v>0.3</v>
      </c>
      <c r="M16" s="26"/>
      <c r="N16" s="1"/>
      <c r="O16" s="35"/>
      <c r="P16" s="35"/>
      <c r="Q16" s="35"/>
      <c r="R16" s="35"/>
      <c r="S16" s="35"/>
      <c r="T16" s="35"/>
      <c r="U16" s="1"/>
      <c r="V16" s="1"/>
      <c r="W16" s="1"/>
      <c r="X16" s="1"/>
    </row>
    <row r="17" spans="2:24" s="5" customFormat="1" x14ac:dyDescent="0.25">
      <c r="B17" s="25" t="s">
        <v>22</v>
      </c>
      <c r="C17" s="24">
        <v>0.7</v>
      </c>
      <c r="D17" s="48">
        <v>1</v>
      </c>
      <c r="E17" s="48">
        <v>0.4</v>
      </c>
      <c r="G17" s="5" t="s">
        <v>34</v>
      </c>
      <c r="I17" s="18" t="s">
        <v>33</v>
      </c>
      <c r="J17" s="17"/>
      <c r="K17" s="17"/>
      <c r="L17" s="17"/>
      <c r="M17" s="39"/>
      <c r="N17" s="39"/>
      <c r="O17" s="40"/>
      <c r="P17" s="36"/>
      <c r="Q17" s="35"/>
      <c r="R17" s="35"/>
      <c r="S17" s="35"/>
      <c r="T17" s="35"/>
      <c r="U17" s="1"/>
      <c r="V17" s="1"/>
      <c r="W17" s="1"/>
      <c r="X17" s="1"/>
    </row>
    <row r="18" spans="2:24" s="5" customFormat="1" x14ac:dyDescent="0.25">
      <c r="B18" s="25" t="s">
        <v>21</v>
      </c>
      <c r="C18" s="24">
        <v>0.3</v>
      </c>
      <c r="D18" s="48">
        <v>0.4</v>
      </c>
      <c r="E18" s="48">
        <v>1</v>
      </c>
      <c r="I18" s="11" t="s">
        <v>1</v>
      </c>
      <c r="J18" s="37"/>
      <c r="K18" s="37"/>
      <c r="L18" s="37"/>
      <c r="M18" s="36"/>
      <c r="N18" s="36"/>
      <c r="O18" s="41"/>
      <c r="P18" s="22"/>
      <c r="Q18" s="35"/>
      <c r="R18" s="35"/>
      <c r="S18" s="35"/>
      <c r="T18" s="35"/>
      <c r="U18" s="1"/>
      <c r="V18" s="1"/>
      <c r="W18" s="1"/>
      <c r="X18" s="1"/>
    </row>
    <row r="19" spans="2:24" s="5" customFormat="1" x14ac:dyDescent="0.25">
      <c r="I19" s="11"/>
      <c r="J19" s="37"/>
      <c r="K19" s="37"/>
      <c r="L19" s="37"/>
      <c r="M19" s="36"/>
      <c r="N19" s="36"/>
      <c r="O19" s="12"/>
      <c r="P19" s="34"/>
      <c r="Q19" s="34"/>
      <c r="R19" s="34"/>
      <c r="S19" s="34"/>
      <c r="T19" s="35"/>
      <c r="U19" s="1"/>
      <c r="V19" s="1"/>
      <c r="W19" s="1"/>
      <c r="X19" s="1"/>
    </row>
    <row r="20" spans="2:24" s="5" customFormat="1" ht="18.75" x14ac:dyDescent="0.3">
      <c r="B20" s="51" t="s">
        <v>32</v>
      </c>
      <c r="C20" s="52"/>
      <c r="D20" s="53"/>
      <c r="E20" s="23">
        <f>L15</f>
        <v>24.583910435086779</v>
      </c>
      <c r="I20" s="11" t="s">
        <v>31</v>
      </c>
      <c r="J20" s="37"/>
      <c r="K20" s="37"/>
      <c r="L20" s="38">
        <f>L9-E20</f>
        <v>150.41608956491322</v>
      </c>
      <c r="M20" s="36"/>
      <c r="N20" s="36"/>
      <c r="O20" s="42" t="s">
        <v>3</v>
      </c>
      <c r="P20" s="34"/>
      <c r="Q20" s="34"/>
      <c r="R20" s="34"/>
      <c r="S20" s="34"/>
      <c r="T20" s="35"/>
      <c r="U20" s="1"/>
      <c r="V20" s="1"/>
      <c r="W20" s="1"/>
      <c r="X20" s="1"/>
    </row>
    <row r="21" spans="2:24" s="5" customFormat="1" x14ac:dyDescent="0.25">
      <c r="E21" s="21" t="s">
        <v>30</v>
      </c>
      <c r="I21" s="11" t="s">
        <v>29</v>
      </c>
      <c r="J21" s="37"/>
      <c r="K21" s="37"/>
      <c r="L21" s="37">
        <f>L9</f>
        <v>175</v>
      </c>
      <c r="M21" s="35"/>
      <c r="N21" s="35"/>
      <c r="O21" s="42" t="s">
        <v>4</v>
      </c>
      <c r="P21" s="34"/>
      <c r="Q21" s="34"/>
      <c r="R21" s="34"/>
      <c r="S21" s="34"/>
      <c r="T21" s="35"/>
      <c r="U21" s="1"/>
      <c r="V21" s="1"/>
      <c r="W21" s="1"/>
      <c r="X21" s="1"/>
    </row>
    <row r="22" spans="2:24" s="5" customFormat="1" ht="15.75" thickBot="1" x14ac:dyDescent="0.3">
      <c r="I22" s="9" t="s">
        <v>28</v>
      </c>
      <c r="J22" s="8"/>
      <c r="K22" s="8"/>
      <c r="L22" s="7">
        <f>L20/L21</f>
        <v>0.85952051179950417</v>
      </c>
      <c r="M22" s="43"/>
      <c r="N22" s="43"/>
      <c r="O22" s="45" t="s">
        <v>5</v>
      </c>
      <c r="P22" s="35"/>
      <c r="Q22" s="35"/>
      <c r="R22" s="35"/>
      <c r="S22" s="35"/>
      <c r="T22" s="35"/>
      <c r="U22" s="1"/>
      <c r="V22" s="1"/>
      <c r="W22" s="1"/>
      <c r="X22" s="1"/>
    </row>
    <row r="23" spans="2:24" s="5" customFormat="1" ht="75.75" thickBot="1" x14ac:dyDescent="0.35">
      <c r="B23" s="55" t="s">
        <v>27</v>
      </c>
      <c r="C23" s="49" t="s">
        <v>26</v>
      </c>
      <c r="D23" s="50" t="s">
        <v>2</v>
      </c>
      <c r="M23" s="19"/>
      <c r="N23" s="1"/>
      <c r="O23" s="1"/>
      <c r="P23" s="2"/>
      <c r="Q23" s="1"/>
      <c r="R23" s="1"/>
      <c r="S23" s="1"/>
      <c r="T23" s="1"/>
      <c r="U23" s="1"/>
      <c r="V23" s="1"/>
      <c r="W23" s="1"/>
      <c r="X23" s="1"/>
    </row>
    <row r="24" spans="2:24" s="5" customFormat="1" x14ac:dyDescent="0.25">
      <c r="B24" s="54" t="s">
        <v>25</v>
      </c>
      <c r="C24" s="15">
        <f>C10*L$22</f>
        <v>85.952051179950416</v>
      </c>
      <c r="D24" s="15">
        <f>M38</f>
        <v>94.446838073596865</v>
      </c>
      <c r="G24" s="5" t="s">
        <v>24</v>
      </c>
      <c r="I24" s="18" t="s">
        <v>23</v>
      </c>
      <c r="J24" s="17"/>
      <c r="K24" s="17"/>
      <c r="L24" s="17"/>
      <c r="M24" s="17"/>
      <c r="N24" s="31"/>
      <c r="O24" s="30"/>
      <c r="P24" s="35"/>
      <c r="Q24" s="35"/>
      <c r="R24" s="35"/>
      <c r="S24" s="35"/>
      <c r="T24" s="35"/>
      <c r="U24" s="1"/>
      <c r="V24" s="1"/>
      <c r="W24" s="1"/>
      <c r="X24" s="1"/>
    </row>
    <row r="25" spans="2:24" s="5" customFormat="1" x14ac:dyDescent="0.25">
      <c r="B25" s="54" t="s">
        <v>22</v>
      </c>
      <c r="C25" s="15">
        <f>C11*L$22</f>
        <v>42.976025589975208</v>
      </c>
      <c r="D25" s="15">
        <f>M39</f>
        <v>44.16345339229548</v>
      </c>
      <c r="I25" s="11" t="s">
        <v>2</v>
      </c>
      <c r="J25" s="37"/>
      <c r="K25" s="37"/>
      <c r="L25" s="37"/>
      <c r="M25" s="46"/>
      <c r="N25" s="14"/>
      <c r="O25" s="47"/>
      <c r="P25" s="35"/>
      <c r="Q25" s="35"/>
      <c r="R25" s="35"/>
      <c r="S25" s="35"/>
      <c r="T25" s="35"/>
      <c r="U25" s="1"/>
      <c r="V25" s="1"/>
      <c r="W25" s="1"/>
      <c r="X25" s="1"/>
    </row>
    <row r="26" spans="2:24" s="5" customFormat="1" x14ac:dyDescent="0.25">
      <c r="B26" s="54" t="s">
        <v>21</v>
      </c>
      <c r="C26" s="15">
        <f>C12*L$22</f>
        <v>21.488012794987604</v>
      </c>
      <c r="D26" s="15">
        <f>M40</f>
        <v>11.805798099020883</v>
      </c>
      <c r="I26" s="11"/>
      <c r="J26" s="37"/>
      <c r="K26" s="37"/>
      <c r="L26" s="37"/>
      <c r="M26" s="46"/>
      <c r="N26" s="14"/>
      <c r="O26" s="47"/>
      <c r="P26" s="35"/>
      <c r="Q26" s="35"/>
      <c r="R26" s="35"/>
      <c r="S26" s="35"/>
      <c r="T26" s="35"/>
      <c r="U26" s="1"/>
      <c r="V26" s="1"/>
      <c r="W26" s="1"/>
      <c r="X26" s="1"/>
    </row>
    <row r="27" spans="2:24" s="5" customFormat="1" x14ac:dyDescent="0.25">
      <c r="I27" s="11" t="s">
        <v>20</v>
      </c>
      <c r="J27" s="37"/>
      <c r="K27" s="37"/>
      <c r="L27" s="38">
        <f>L13</f>
        <v>150.41608956491322</v>
      </c>
      <c r="M27" s="37"/>
      <c r="N27" s="35"/>
      <c r="O27" s="47"/>
      <c r="P27" s="35"/>
      <c r="Q27" s="35"/>
      <c r="R27" s="35"/>
      <c r="S27" s="35"/>
      <c r="T27" s="35"/>
      <c r="U27" s="1"/>
      <c r="V27" s="1"/>
      <c r="W27" s="1"/>
      <c r="X27" s="1"/>
    </row>
    <row r="28" spans="2:24" s="5" customFormat="1" x14ac:dyDescent="0.25">
      <c r="B28" s="5" t="s">
        <v>0</v>
      </c>
      <c r="C28" s="13">
        <f>SUM(C24:C26)</f>
        <v>150.41608956491322</v>
      </c>
      <c r="D28" s="13">
        <f>SUM(D24:D26)</f>
        <v>150.41608956491322</v>
      </c>
      <c r="I28" s="11"/>
      <c r="J28" s="37"/>
      <c r="K28" s="37"/>
      <c r="L28" s="37"/>
      <c r="M28" s="37"/>
      <c r="N28" s="35"/>
      <c r="O28" s="47"/>
      <c r="P28" s="35"/>
      <c r="Q28" s="35"/>
      <c r="R28" s="35"/>
      <c r="S28" s="35"/>
      <c r="T28" s="35"/>
      <c r="U28" s="1"/>
      <c r="V28" s="1"/>
      <c r="W28" s="1"/>
      <c r="X28" s="1"/>
    </row>
    <row r="29" spans="2:24" ht="15" customHeight="1" x14ac:dyDescent="0.25">
      <c r="G29" s="5"/>
      <c r="H29" s="5"/>
      <c r="I29" s="11"/>
      <c r="J29" s="37" t="s">
        <v>19</v>
      </c>
      <c r="K29" s="37"/>
      <c r="L29" s="38"/>
      <c r="M29" s="37">
        <f>(C10^2+C11^2+2*C10*C11*D16)^0.5</f>
        <v>139.64240043768942</v>
      </c>
      <c r="N29" s="35"/>
      <c r="O29" s="42" t="s">
        <v>6</v>
      </c>
      <c r="P29" s="34"/>
      <c r="Q29" s="34"/>
      <c r="R29" s="34"/>
      <c r="S29" s="34"/>
      <c r="T29" s="35"/>
    </row>
    <row r="30" spans="2:24" ht="15" customHeight="1" x14ac:dyDescent="0.25">
      <c r="G30" s="5"/>
      <c r="H30" s="5"/>
      <c r="I30" s="11"/>
      <c r="J30" s="37" t="s">
        <v>18</v>
      </c>
      <c r="K30" s="37"/>
      <c r="L30" s="38"/>
      <c r="M30" s="37">
        <f>(C10^2+C12^2+2*C10*C12*E16)^0.5</f>
        <v>110.11357772772621</v>
      </c>
      <c r="N30" s="35"/>
      <c r="O30" s="42" t="s">
        <v>7</v>
      </c>
      <c r="P30" s="34"/>
      <c r="Q30" s="34"/>
      <c r="R30" s="34"/>
      <c r="S30" s="34"/>
      <c r="T30" s="35"/>
    </row>
    <row r="31" spans="2:24" ht="15" customHeight="1" x14ac:dyDescent="0.25">
      <c r="G31" s="5"/>
      <c r="H31" s="5"/>
      <c r="I31" s="11"/>
      <c r="J31" s="37" t="s">
        <v>17</v>
      </c>
      <c r="K31" s="37"/>
      <c r="L31" s="38"/>
      <c r="M31" s="37">
        <f>(C11^2+C12^2+2*C11*C12*E17)^0.5</f>
        <v>64.22616289332565</v>
      </c>
      <c r="N31" s="35"/>
      <c r="O31" s="42" t="s">
        <v>11</v>
      </c>
      <c r="P31" s="34"/>
      <c r="Q31" s="34"/>
      <c r="R31" s="34"/>
      <c r="S31" s="34"/>
      <c r="T31" s="35"/>
    </row>
    <row r="32" spans="2:24" x14ac:dyDescent="0.25">
      <c r="G32" s="5"/>
      <c r="H32" s="5"/>
      <c r="I32" s="11"/>
      <c r="J32" s="37"/>
      <c r="K32" s="37"/>
      <c r="L32" s="37"/>
      <c r="M32" s="37"/>
      <c r="N32" s="35"/>
      <c r="O32" s="47"/>
      <c r="P32" s="35"/>
      <c r="Q32" s="35"/>
      <c r="R32" s="35"/>
      <c r="S32" s="35"/>
      <c r="T32" s="35"/>
    </row>
    <row r="33" spans="7:20" x14ac:dyDescent="0.25">
      <c r="G33" s="5"/>
      <c r="H33" s="5"/>
      <c r="I33" s="11" t="s">
        <v>16</v>
      </c>
      <c r="J33" s="37"/>
      <c r="K33" s="37"/>
      <c r="L33" s="38"/>
      <c r="M33" s="38">
        <f>L27-M31</f>
        <v>86.189926671587571</v>
      </c>
      <c r="N33" s="35"/>
      <c r="O33" s="47"/>
      <c r="P33" s="35"/>
      <c r="Q33" s="35"/>
      <c r="R33" s="35"/>
      <c r="S33" s="35"/>
      <c r="T33" s="35"/>
    </row>
    <row r="34" spans="7:20" x14ac:dyDescent="0.25">
      <c r="G34" s="5"/>
      <c r="H34" s="5"/>
      <c r="I34" s="11" t="s">
        <v>15</v>
      </c>
      <c r="J34" s="37"/>
      <c r="K34" s="37"/>
      <c r="L34" s="38"/>
      <c r="M34" s="38">
        <f>L27-M30</f>
        <v>40.302511837187012</v>
      </c>
      <c r="N34" s="35"/>
      <c r="O34" s="47"/>
    </row>
    <row r="35" spans="7:20" x14ac:dyDescent="0.25">
      <c r="G35" s="5"/>
      <c r="H35" s="5"/>
      <c r="I35" s="11" t="s">
        <v>14</v>
      </c>
      <c r="J35" s="37"/>
      <c r="K35" s="37"/>
      <c r="L35" s="38"/>
      <c r="M35" s="38">
        <f>L27-M29</f>
        <v>10.773689127223804</v>
      </c>
      <c r="N35" s="35"/>
      <c r="O35" s="47"/>
    </row>
    <row r="36" spans="7:20" x14ac:dyDescent="0.25">
      <c r="G36" s="5"/>
      <c r="H36" s="5"/>
      <c r="I36" s="11" t="s">
        <v>0</v>
      </c>
      <c r="J36" s="37"/>
      <c r="K36" s="37"/>
      <c r="L36" s="38"/>
      <c r="M36" s="38">
        <f>M33+M34+M35</f>
        <v>137.26612763599837</v>
      </c>
      <c r="N36" s="35"/>
      <c r="O36" s="47"/>
    </row>
    <row r="37" spans="7:20" x14ac:dyDescent="0.25">
      <c r="G37" s="5"/>
      <c r="H37" s="5"/>
      <c r="I37" s="11"/>
      <c r="J37" s="37"/>
      <c r="K37" s="37"/>
      <c r="L37" s="37"/>
      <c r="M37" s="37"/>
      <c r="N37" s="35"/>
      <c r="O37" s="47"/>
    </row>
    <row r="38" spans="7:20" x14ac:dyDescent="0.25">
      <c r="G38" s="5"/>
      <c r="H38" s="5"/>
      <c r="I38" s="11" t="s">
        <v>13</v>
      </c>
      <c r="J38" s="37"/>
      <c r="K38" s="37"/>
      <c r="L38" s="10"/>
      <c r="M38" s="38">
        <f>M33/M36*L27</f>
        <v>94.446838073596865</v>
      </c>
      <c r="N38" s="35"/>
      <c r="O38" s="47" t="s">
        <v>8</v>
      </c>
    </row>
    <row r="39" spans="7:20" x14ac:dyDescent="0.25">
      <c r="G39" s="5"/>
      <c r="H39" s="5"/>
      <c r="I39" s="11" t="s">
        <v>12</v>
      </c>
      <c r="J39" s="37"/>
      <c r="K39" s="37"/>
      <c r="L39" s="10"/>
      <c r="M39" s="38">
        <f>M34/M36*L27</f>
        <v>44.16345339229548</v>
      </c>
      <c r="N39" s="35"/>
      <c r="O39" s="47" t="s">
        <v>9</v>
      </c>
    </row>
    <row r="40" spans="7:20" x14ac:dyDescent="0.25">
      <c r="G40" s="5"/>
      <c r="H40" s="5"/>
      <c r="I40" s="11" t="s">
        <v>12</v>
      </c>
      <c r="J40" s="37"/>
      <c r="K40" s="37"/>
      <c r="L40" s="10"/>
      <c r="M40" s="38">
        <f>M35/M36*L27</f>
        <v>11.805798099020883</v>
      </c>
      <c r="N40" s="35"/>
      <c r="O40" s="47" t="s">
        <v>10</v>
      </c>
    </row>
    <row r="41" spans="7:20" ht="15.75" thickBot="1" x14ac:dyDescent="0.3">
      <c r="G41" s="5"/>
      <c r="H41" s="5"/>
      <c r="I41" s="9" t="s">
        <v>0</v>
      </c>
      <c r="J41" s="8"/>
      <c r="K41" s="8"/>
      <c r="L41" s="7"/>
      <c r="M41" s="7">
        <f>SUM(M38:M40)</f>
        <v>150.41608956491322</v>
      </c>
      <c r="N41" s="43"/>
      <c r="O41" s="44"/>
    </row>
    <row r="42" spans="7:20" x14ac:dyDescent="0.25">
      <c r="G42" s="5"/>
      <c r="H42" s="5"/>
      <c r="I42" s="5"/>
      <c r="J42" s="5"/>
      <c r="K42" s="5"/>
      <c r="L42" s="5"/>
      <c r="M42" s="5"/>
    </row>
    <row r="43" spans="7:20" x14ac:dyDescent="0.25">
      <c r="G43" s="5"/>
      <c r="H43" s="5"/>
      <c r="I43" s="5"/>
      <c r="J43" s="5"/>
      <c r="K43" s="5"/>
      <c r="L43" s="5"/>
      <c r="M43" s="5"/>
    </row>
    <row r="45" spans="7:20" x14ac:dyDescent="0.25">
      <c r="I45" s="4"/>
      <c r="J45" s="3"/>
    </row>
    <row r="46" spans="7:20" x14ac:dyDescent="0.25">
      <c r="I46" s="4"/>
      <c r="J46" s="3"/>
    </row>
    <row r="47" spans="7:20" x14ac:dyDescent="0.25">
      <c r="I47" s="4"/>
      <c r="J47" s="3"/>
      <c r="O4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9E56-22A1-42F1-B1A2-DB597BEAE35B}">
  <sheetPr>
    <tabColor rgb="FF0000FF"/>
  </sheetPr>
  <dimension ref="A1:T22"/>
  <sheetViews>
    <sheetView showGridLines="0" zoomScale="85" zoomScaleNormal="85" workbookViewId="0"/>
  </sheetViews>
  <sheetFormatPr defaultColWidth="8.85546875" defaultRowHeight="15.75" x14ac:dyDescent="0.25"/>
  <cols>
    <col min="1" max="1" width="3.7109375" style="58" customWidth="1"/>
    <col min="2" max="2" width="8.85546875" style="58"/>
    <col min="3" max="3" width="17.42578125" style="58" customWidth="1"/>
    <col min="4" max="9" width="12.28515625" style="58" customWidth="1"/>
    <col min="10" max="10" width="8.85546875" style="58"/>
    <col min="11" max="11" width="3.7109375" style="59" customWidth="1"/>
    <col min="12" max="12" width="3.7109375" style="58" customWidth="1"/>
    <col min="13" max="13" width="17.42578125" style="58" customWidth="1"/>
    <col min="14" max="18" width="12.28515625" style="58" customWidth="1"/>
    <col min="19" max="19" width="16.7109375" style="58" customWidth="1"/>
    <col min="20" max="24" width="12.28515625" style="58" customWidth="1"/>
    <col min="25" max="16384" width="8.85546875" style="58"/>
  </cols>
  <sheetData>
    <row r="1" spans="1:20" x14ac:dyDescent="0.25">
      <c r="A1" s="80" t="s">
        <v>48</v>
      </c>
      <c r="B1" s="79"/>
      <c r="M1" s="60"/>
    </row>
    <row r="2" spans="1:20" x14ac:dyDescent="0.25">
      <c r="A2" s="80" t="s">
        <v>47</v>
      </c>
      <c r="B2" s="79"/>
      <c r="M2" s="60"/>
    </row>
    <row r="3" spans="1:20" x14ac:dyDescent="0.25">
      <c r="A3" s="80" t="s">
        <v>46</v>
      </c>
      <c r="B3" s="79"/>
      <c r="M3" s="60"/>
    </row>
    <row r="4" spans="1:20" x14ac:dyDescent="0.25">
      <c r="A4" s="80" t="s">
        <v>45</v>
      </c>
      <c r="B4" s="79"/>
      <c r="M4" s="60"/>
    </row>
    <row r="5" spans="1:20" x14ac:dyDescent="0.25">
      <c r="A5" s="80" t="s">
        <v>44</v>
      </c>
      <c r="B5" s="79"/>
      <c r="M5" s="60"/>
    </row>
    <row r="6" spans="1:20" x14ac:dyDescent="0.25">
      <c r="A6" s="80" t="s">
        <v>43</v>
      </c>
      <c r="B6" s="79"/>
      <c r="M6" s="60"/>
    </row>
    <row r="7" spans="1:20" x14ac:dyDescent="0.25">
      <c r="B7" s="60"/>
      <c r="M7" s="60"/>
    </row>
    <row r="8" spans="1:20" x14ac:dyDescent="0.25">
      <c r="B8" s="60"/>
      <c r="M8" s="60"/>
    </row>
    <row r="10" spans="1:20" x14ac:dyDescent="0.25">
      <c r="B10" s="64" t="s">
        <v>75</v>
      </c>
      <c r="C10" s="62"/>
      <c r="D10" s="62"/>
      <c r="E10" s="62"/>
      <c r="F10" s="62"/>
      <c r="G10" s="62"/>
      <c r="H10" s="62"/>
      <c r="I10" s="62"/>
      <c r="J10" s="62"/>
      <c r="M10" s="60" t="s">
        <v>74</v>
      </c>
    </row>
    <row r="11" spans="1:20" ht="48" x14ac:dyDescent="0.3">
      <c r="B11" s="62"/>
      <c r="C11" s="78" t="s">
        <v>70</v>
      </c>
      <c r="D11" s="78" t="s">
        <v>69</v>
      </c>
      <c r="E11" s="78" t="s">
        <v>73</v>
      </c>
      <c r="F11" s="78" t="s">
        <v>68</v>
      </c>
      <c r="G11" s="78" t="s">
        <v>72</v>
      </c>
      <c r="H11" s="78" t="s">
        <v>71</v>
      </c>
      <c r="I11" s="62"/>
      <c r="J11" s="62"/>
      <c r="M11" s="77" t="s">
        <v>70</v>
      </c>
      <c r="N11" s="77" t="s">
        <v>69</v>
      </c>
      <c r="O11" s="77" t="s">
        <v>68</v>
      </c>
      <c r="P11" s="77" t="s">
        <v>67</v>
      </c>
      <c r="Q11" s="77" t="s">
        <v>66</v>
      </c>
      <c r="R11" s="77" t="s">
        <v>65</v>
      </c>
      <c r="S11" s="77" t="s">
        <v>64</v>
      </c>
      <c r="T11" s="76" t="s">
        <v>63</v>
      </c>
    </row>
    <row r="12" spans="1:20" ht="18.75" x14ac:dyDescent="0.3">
      <c r="B12" s="62"/>
      <c r="C12" s="72" t="s">
        <v>62</v>
      </c>
      <c r="D12" s="74">
        <v>245</v>
      </c>
      <c r="E12" s="74">
        <v>250</v>
      </c>
      <c r="F12" s="73">
        <v>0.3</v>
      </c>
      <c r="G12" s="73">
        <v>0.3</v>
      </c>
      <c r="H12" s="75">
        <v>0.01</v>
      </c>
      <c r="I12" s="62"/>
      <c r="J12" s="62"/>
      <c r="M12" s="66" t="s">
        <v>62</v>
      </c>
      <c r="N12" s="74">
        <v>245</v>
      </c>
      <c r="O12" s="73">
        <v>0.3</v>
      </c>
      <c r="P12" s="73">
        <v>0.3</v>
      </c>
      <c r="Q12" s="69">
        <f>N12*$N$16*P12+0.5*N12*O12</f>
        <v>157.65749999999997</v>
      </c>
      <c r="R12" s="69">
        <f>N12*$N$16*P12</f>
        <v>120.90749999999998</v>
      </c>
      <c r="S12" s="68">
        <f>Q12/R12-1</f>
        <v>0.30395136778115495</v>
      </c>
      <c r="T12" s="67" t="s">
        <v>57</v>
      </c>
    </row>
    <row r="13" spans="1:20" ht="18.75" x14ac:dyDescent="0.3">
      <c r="B13" s="62"/>
      <c r="C13" s="72" t="s">
        <v>61</v>
      </c>
      <c r="D13" s="74">
        <v>242</v>
      </c>
      <c r="E13" s="74">
        <v>252</v>
      </c>
      <c r="F13" s="73">
        <v>0.47</v>
      </c>
      <c r="G13" s="73">
        <v>0.38</v>
      </c>
      <c r="H13" s="75">
        <v>0.02</v>
      </c>
      <c r="I13" s="62"/>
      <c r="J13" s="62"/>
      <c r="M13" s="66" t="s">
        <v>61</v>
      </c>
      <c r="N13" s="74">
        <v>242</v>
      </c>
      <c r="O13" s="73">
        <v>0.47</v>
      </c>
      <c r="P13" s="73">
        <v>0.38</v>
      </c>
      <c r="Q13" s="69">
        <f>N13*$N$16*P13+0.5*N13*O13</f>
        <v>208.14420000000001</v>
      </c>
      <c r="R13" s="69">
        <f>N13*$N$16*P13</f>
        <v>151.27420000000001</v>
      </c>
      <c r="S13" s="68">
        <f>Q13/R13-1</f>
        <v>0.37593984962406024</v>
      </c>
      <c r="T13" s="67" t="s">
        <v>59</v>
      </c>
    </row>
    <row r="14" spans="1:20" ht="18.75" x14ac:dyDescent="0.3">
      <c r="B14" s="62"/>
      <c r="C14" s="72" t="s">
        <v>60</v>
      </c>
      <c r="D14" s="74">
        <v>244</v>
      </c>
      <c r="E14" s="74">
        <v>248</v>
      </c>
      <c r="F14" s="73">
        <v>0.7</v>
      </c>
      <c r="G14" s="73">
        <v>0.6</v>
      </c>
      <c r="H14" s="75">
        <v>4.4999999999999998E-2</v>
      </c>
      <c r="I14" s="62"/>
      <c r="J14" s="62"/>
      <c r="M14" s="66" t="s">
        <v>60</v>
      </c>
      <c r="N14" s="74">
        <v>244</v>
      </c>
      <c r="O14" s="73">
        <v>0.7</v>
      </c>
      <c r="P14" s="73">
        <v>0.6</v>
      </c>
      <c r="Q14" s="69">
        <f>N14*$N$16*P14+0.5*N14*O14</f>
        <v>326.22799999999995</v>
      </c>
      <c r="R14" s="69">
        <f>N14*$N$16*P14</f>
        <v>240.82799999999997</v>
      </c>
      <c r="S14" s="68">
        <f>Q14/R14-1</f>
        <v>0.35460992907801403</v>
      </c>
      <c r="T14" s="67" t="s">
        <v>59</v>
      </c>
    </row>
    <row r="15" spans="1:20" ht="18.75" x14ac:dyDescent="0.3">
      <c r="B15" s="62"/>
      <c r="C15" s="72" t="s">
        <v>58</v>
      </c>
      <c r="D15" s="71">
        <v>240</v>
      </c>
      <c r="E15" s="71">
        <v>244</v>
      </c>
      <c r="F15" s="70">
        <v>1.8</v>
      </c>
      <c r="G15" s="70">
        <v>2</v>
      </c>
      <c r="H15" s="65">
        <v>0.15</v>
      </c>
      <c r="I15" s="62"/>
      <c r="J15" s="62"/>
      <c r="M15" s="66" t="s">
        <v>58</v>
      </c>
      <c r="N15" s="71">
        <v>240</v>
      </c>
      <c r="O15" s="70">
        <v>1.8</v>
      </c>
      <c r="P15" s="70">
        <v>2</v>
      </c>
      <c r="Q15" s="69">
        <f>N15*$N$16*P15+0.5*N15*O15</f>
        <v>1005.6</v>
      </c>
      <c r="R15" s="69">
        <f>N15*$N$16*P15</f>
        <v>789.6</v>
      </c>
      <c r="S15" s="68">
        <f>Q15/R15-1</f>
        <v>0.2735562310030395</v>
      </c>
      <c r="T15" s="67" t="s">
        <v>57</v>
      </c>
    </row>
    <row r="16" spans="1:20" x14ac:dyDescent="0.25">
      <c r="B16" s="62"/>
      <c r="C16" s="62"/>
      <c r="D16" s="62"/>
      <c r="E16" s="62"/>
      <c r="F16" s="62"/>
      <c r="G16" s="62"/>
      <c r="H16" s="62"/>
      <c r="I16" s="62"/>
      <c r="J16" s="62"/>
      <c r="M16" s="66" t="s">
        <v>56</v>
      </c>
      <c r="N16" s="65">
        <v>1.645</v>
      </c>
    </row>
    <row r="17" spans="2:14" x14ac:dyDescent="0.25">
      <c r="B17" s="64" t="s">
        <v>55</v>
      </c>
      <c r="C17" s="62"/>
      <c r="D17" s="62"/>
      <c r="E17" s="62"/>
      <c r="F17" s="62"/>
      <c r="G17" s="62"/>
      <c r="H17" s="62"/>
      <c r="I17" s="62"/>
      <c r="J17" s="62"/>
    </row>
    <row r="18" spans="2:14" ht="31.9" customHeight="1" x14ac:dyDescent="0.25">
      <c r="B18" s="62"/>
      <c r="C18" s="128" t="s">
        <v>54</v>
      </c>
      <c r="D18" s="128"/>
      <c r="E18" s="128"/>
      <c r="F18" s="128"/>
      <c r="G18" s="128"/>
      <c r="H18" s="128"/>
      <c r="I18" s="128"/>
      <c r="J18" s="62"/>
      <c r="M18" s="63"/>
    </row>
    <row r="19" spans="2:14" ht="15.75" customHeight="1" x14ac:dyDescent="0.25">
      <c r="B19" s="62" t="s">
        <v>53</v>
      </c>
      <c r="C19" s="129" t="s">
        <v>52</v>
      </c>
      <c r="D19" s="129"/>
      <c r="E19" s="129"/>
      <c r="F19" s="129"/>
      <c r="G19" s="129"/>
      <c r="H19" s="129"/>
      <c r="I19" s="129"/>
      <c r="J19" s="129"/>
      <c r="M19" s="61" t="s">
        <v>51</v>
      </c>
      <c r="N19" s="60"/>
    </row>
    <row r="20" spans="2:14" x14ac:dyDescent="0.25">
      <c r="B20" s="62"/>
      <c r="C20" s="62"/>
      <c r="D20" s="62"/>
      <c r="E20" s="62"/>
      <c r="F20" s="62"/>
      <c r="G20" s="62"/>
      <c r="H20" s="62"/>
      <c r="I20" s="62"/>
      <c r="J20" s="62"/>
      <c r="M20" s="61" t="s">
        <v>50</v>
      </c>
      <c r="N20" s="60"/>
    </row>
    <row r="21" spans="2:14" x14ac:dyDescent="0.25">
      <c r="M21" s="60"/>
      <c r="N21" s="60"/>
    </row>
    <row r="22" spans="2:14" x14ac:dyDescent="0.25">
      <c r="M22" s="60"/>
      <c r="N22" s="60"/>
    </row>
  </sheetData>
  <mergeCells count="2">
    <mergeCell ref="C18:I18"/>
    <mergeCell ref="C19:J19"/>
  </mergeCells>
  <pageMargins left="0.7" right="0.7" top="0.75" bottom="0.75" header="0.3" footer="0.3"/>
  <pageSetup orientation="portrait" verticalDpi="24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DF157-0232-4847-90E8-FE2B7A34245A}">
  <sheetPr>
    <tabColor rgb="FF0000FF"/>
  </sheetPr>
  <dimension ref="A1:X39"/>
  <sheetViews>
    <sheetView showGridLines="0" topLeftCell="A16" zoomScale="85" zoomScaleNormal="85" workbookViewId="0"/>
  </sheetViews>
  <sheetFormatPr defaultColWidth="8.85546875" defaultRowHeight="15.75" x14ac:dyDescent="0.25"/>
  <cols>
    <col min="1" max="1" width="3.7109375" style="62" customWidth="1"/>
    <col min="2" max="2" width="8.85546875" style="62"/>
    <col min="3" max="3" width="17.42578125" style="62" customWidth="1"/>
    <col min="4" max="8" width="12.28515625" style="62" customWidth="1"/>
    <col min="9" max="9" width="7.28515625" style="62" customWidth="1"/>
    <col min="10" max="10" width="4.42578125" style="62" customWidth="1"/>
    <col min="11" max="11" width="3.7109375" style="81" customWidth="1"/>
    <col min="12" max="12" width="3.7109375" style="62" customWidth="1"/>
    <col min="13" max="13" width="17.42578125" style="62" customWidth="1"/>
    <col min="14" max="15" width="12.28515625" style="62" customWidth="1"/>
    <col min="16" max="16" width="14" style="62" customWidth="1"/>
    <col min="17" max="24" width="12.28515625" style="62" customWidth="1"/>
    <col min="25" max="16384" width="8.85546875" style="62"/>
  </cols>
  <sheetData>
    <row r="1" spans="1:20" x14ac:dyDescent="0.25">
      <c r="A1" s="80" t="s">
        <v>48</v>
      </c>
      <c r="B1" s="79"/>
      <c r="M1" s="64"/>
    </row>
    <row r="2" spans="1:20" x14ac:dyDescent="0.25">
      <c r="A2" s="80" t="s">
        <v>47</v>
      </c>
      <c r="B2" s="79"/>
      <c r="M2" s="64"/>
    </row>
    <row r="3" spans="1:20" x14ac:dyDescent="0.25">
      <c r="A3" s="80" t="s">
        <v>46</v>
      </c>
      <c r="B3" s="79"/>
      <c r="M3" s="64"/>
    </row>
    <row r="4" spans="1:20" x14ac:dyDescent="0.25">
      <c r="A4" s="80" t="s">
        <v>45</v>
      </c>
      <c r="B4" s="79"/>
      <c r="M4" s="64"/>
    </row>
    <row r="5" spans="1:20" x14ac:dyDescent="0.25">
      <c r="A5" s="80" t="s">
        <v>44</v>
      </c>
      <c r="B5" s="79"/>
      <c r="M5" s="64"/>
    </row>
    <row r="6" spans="1:20" x14ac:dyDescent="0.25">
      <c r="A6" s="80" t="s">
        <v>43</v>
      </c>
      <c r="B6" s="79"/>
      <c r="M6" s="64"/>
    </row>
    <row r="7" spans="1:20" x14ac:dyDescent="0.25">
      <c r="B7" s="64"/>
      <c r="M7" s="64"/>
    </row>
    <row r="8" spans="1:20" x14ac:dyDescent="0.25">
      <c r="B8" s="64"/>
      <c r="M8" s="64"/>
    </row>
    <row r="10" spans="1:20" x14ac:dyDescent="0.25">
      <c r="B10" s="64" t="s">
        <v>75</v>
      </c>
      <c r="M10" s="64"/>
    </row>
    <row r="11" spans="1:20" ht="47.25" x14ac:dyDescent="0.25">
      <c r="C11" s="78" t="s">
        <v>70</v>
      </c>
      <c r="D11" s="78" t="s">
        <v>69</v>
      </c>
      <c r="E11" s="78" t="s">
        <v>73</v>
      </c>
      <c r="F11" s="78" t="s">
        <v>68</v>
      </c>
      <c r="G11" s="78" t="s">
        <v>67</v>
      </c>
      <c r="H11" s="78" t="s">
        <v>71</v>
      </c>
      <c r="M11" s="124"/>
      <c r="N11" s="124"/>
      <c r="O11" s="124"/>
      <c r="P11" s="124"/>
      <c r="Q11" s="124"/>
      <c r="R11" s="124"/>
      <c r="S11" s="124"/>
      <c r="T11" s="124"/>
    </row>
    <row r="12" spans="1:20" x14ac:dyDescent="0.25">
      <c r="C12" s="72" t="s">
        <v>62</v>
      </c>
      <c r="D12" s="74">
        <v>245</v>
      </c>
      <c r="E12" s="74">
        <v>250</v>
      </c>
      <c r="F12" s="73">
        <v>0.3</v>
      </c>
      <c r="G12" s="73">
        <v>0.3</v>
      </c>
      <c r="H12" s="75">
        <v>0.01</v>
      </c>
      <c r="N12" s="122"/>
      <c r="O12" s="118"/>
      <c r="P12" s="121"/>
      <c r="Q12" s="121"/>
      <c r="R12" s="121"/>
      <c r="S12" s="120"/>
      <c r="T12" s="119"/>
    </row>
    <row r="13" spans="1:20" x14ac:dyDescent="0.25">
      <c r="C13" s="72" t="s">
        <v>61</v>
      </c>
      <c r="D13" s="74">
        <v>242</v>
      </c>
      <c r="E13" s="74">
        <v>252</v>
      </c>
      <c r="F13" s="73">
        <v>0.47</v>
      </c>
      <c r="G13" s="73">
        <v>0.38</v>
      </c>
      <c r="H13" s="75">
        <v>0.02</v>
      </c>
      <c r="N13" s="122"/>
      <c r="O13" s="118"/>
      <c r="P13" s="121"/>
      <c r="Q13" s="121"/>
      <c r="R13" s="121"/>
      <c r="S13" s="123"/>
      <c r="T13" s="119"/>
    </row>
    <row r="14" spans="1:20" x14ac:dyDescent="0.25">
      <c r="C14" s="72" t="s">
        <v>60</v>
      </c>
      <c r="D14" s="74">
        <v>244</v>
      </c>
      <c r="E14" s="74">
        <v>248</v>
      </c>
      <c r="F14" s="73">
        <v>0.7</v>
      </c>
      <c r="G14" s="73">
        <v>0.6</v>
      </c>
      <c r="H14" s="75">
        <v>4.4999999999999998E-2</v>
      </c>
      <c r="N14" s="122"/>
      <c r="O14" s="118"/>
      <c r="P14" s="121"/>
      <c r="Q14" s="121"/>
      <c r="R14" s="121"/>
      <c r="S14" s="120"/>
      <c r="T14" s="119"/>
    </row>
    <row r="15" spans="1:20" x14ac:dyDescent="0.25">
      <c r="C15" s="72" t="s">
        <v>58</v>
      </c>
      <c r="D15" s="71">
        <v>240</v>
      </c>
      <c r="E15" s="71">
        <v>244</v>
      </c>
      <c r="F15" s="70">
        <v>1.8</v>
      </c>
      <c r="G15" s="70">
        <v>2</v>
      </c>
      <c r="H15" s="65">
        <v>0.15</v>
      </c>
      <c r="N15" s="122"/>
      <c r="O15" s="118"/>
      <c r="P15" s="121"/>
      <c r="Q15" s="121"/>
      <c r="R15" s="121"/>
      <c r="S15" s="120"/>
      <c r="T15" s="119"/>
    </row>
    <row r="16" spans="1:20" x14ac:dyDescent="0.25">
      <c r="N16" s="118"/>
      <c r="P16" s="117"/>
      <c r="Q16" s="117"/>
      <c r="R16" s="117"/>
      <c r="T16" s="117"/>
    </row>
    <row r="19" spans="2:24" x14ac:dyDescent="0.25">
      <c r="S19" s="116"/>
      <c r="T19" s="116"/>
      <c r="U19" s="116"/>
      <c r="V19" s="116"/>
    </row>
    <row r="20" spans="2:24" ht="31.5" x14ac:dyDescent="0.25">
      <c r="B20" s="64" t="s">
        <v>102</v>
      </c>
      <c r="M20" s="64"/>
      <c r="P20" s="115" t="s">
        <v>101</v>
      </c>
      <c r="Q20" s="114" t="s">
        <v>100</v>
      </c>
      <c r="R20" s="113"/>
      <c r="S20" s="112" t="s">
        <v>99</v>
      </c>
      <c r="T20" s="111"/>
      <c r="U20" s="114" t="s">
        <v>98</v>
      </c>
      <c r="V20" s="113"/>
      <c r="W20" s="112" t="s">
        <v>97</v>
      </c>
      <c r="X20" s="111"/>
    </row>
    <row r="21" spans="2:24" ht="47.25" x14ac:dyDescent="0.25">
      <c r="C21" s="110" t="s">
        <v>96</v>
      </c>
      <c r="D21" s="109" t="s">
        <v>73</v>
      </c>
      <c r="E21" s="109" t="s">
        <v>95</v>
      </c>
      <c r="M21" s="110" t="s">
        <v>96</v>
      </c>
      <c r="N21" s="109" t="s">
        <v>73</v>
      </c>
      <c r="O21" s="109" t="s">
        <v>95</v>
      </c>
      <c r="P21" s="108" t="s">
        <v>93</v>
      </c>
      <c r="Q21" s="107" t="s">
        <v>94</v>
      </c>
      <c r="R21" s="107" t="s">
        <v>93</v>
      </c>
      <c r="S21" s="106" t="s">
        <v>94</v>
      </c>
      <c r="T21" s="106" t="s">
        <v>93</v>
      </c>
      <c r="U21" s="107" t="s">
        <v>94</v>
      </c>
      <c r="V21" s="107" t="s">
        <v>93</v>
      </c>
      <c r="W21" s="106" t="s">
        <v>94</v>
      </c>
      <c r="X21" s="106" t="s">
        <v>93</v>
      </c>
    </row>
    <row r="22" spans="2:24" x14ac:dyDescent="0.25">
      <c r="C22" s="62" t="s">
        <v>92</v>
      </c>
      <c r="D22" s="102">
        <v>1299</v>
      </c>
      <c r="E22" s="101">
        <v>0.03</v>
      </c>
      <c r="M22" s="62" t="s">
        <v>92</v>
      </c>
      <c r="N22" s="102">
        <f t="shared" ref="N22:O26" si="0">D22</f>
        <v>1299</v>
      </c>
      <c r="O22" s="101">
        <f t="shared" si="0"/>
        <v>0.03</v>
      </c>
      <c r="P22" s="100">
        <f>$N22*O22</f>
        <v>38.97</v>
      </c>
      <c r="Q22" s="99">
        <f>$O22</f>
        <v>0.03</v>
      </c>
      <c r="R22" s="98">
        <f>$N22*Q22</f>
        <v>38.97</v>
      </c>
      <c r="S22" s="99">
        <f>$O22</f>
        <v>0.03</v>
      </c>
      <c r="T22" s="98">
        <f>$N22*S22</f>
        <v>38.97</v>
      </c>
      <c r="U22" s="99">
        <f>$O22</f>
        <v>0.03</v>
      </c>
      <c r="V22" s="98">
        <f>$N22*U22</f>
        <v>38.97</v>
      </c>
      <c r="W22" s="99">
        <f>$O22</f>
        <v>0.03</v>
      </c>
      <c r="X22" s="98">
        <f>$N22*W22</f>
        <v>38.97</v>
      </c>
    </row>
    <row r="23" spans="2:24" x14ac:dyDescent="0.25">
      <c r="C23" s="62" t="s">
        <v>91</v>
      </c>
      <c r="D23" s="102">
        <v>23612</v>
      </c>
      <c r="E23" s="101">
        <v>2.1999999999999999E-2</v>
      </c>
      <c r="M23" s="62" t="s">
        <v>91</v>
      </c>
      <c r="N23" s="102">
        <f t="shared" si="0"/>
        <v>23612</v>
      </c>
      <c r="O23" s="101">
        <f t="shared" si="0"/>
        <v>2.1999999999999999E-2</v>
      </c>
      <c r="P23" s="100">
        <f>$N23*O23</f>
        <v>519.46399999999994</v>
      </c>
      <c r="Q23" s="105">
        <f>($N$23*$O$23-$E$12*$H$12+$D$12*0)/($N$23-$E$12+$D$12)</f>
        <v>2.1898758842716141E-2</v>
      </c>
      <c r="R23" s="100">
        <f>($N$23-$E$12+$D$12)*Q23</f>
        <v>516.96399999999994</v>
      </c>
      <c r="S23" s="105">
        <f>($N$23*$O$23-$E$13*$H$13+$D$13*0)/($N$23-$E$13+$D$13)</f>
        <v>2.1795780018642488E-2</v>
      </c>
      <c r="T23" s="100">
        <f>($N$23-$E$13+$D$13)*S23</f>
        <v>514.42399999999998</v>
      </c>
      <c r="U23" s="105">
        <f>($N$23*$O$23-$E$14*$H$14+$D$14*0)/($N$23-$E$14+$D$14)</f>
        <v>2.1531006438495422E-2</v>
      </c>
      <c r="V23" s="100">
        <f>($N$23-$E$14+$D$14)*U23</f>
        <v>508.30399999999992</v>
      </c>
      <c r="W23" s="105">
        <f>($N$23*$O$23-$E$15*$H$15+$D$15*0)/($N$23-$E$15+$D$15)</f>
        <v>2.0453405625211789E-2</v>
      </c>
      <c r="X23" s="100">
        <f>($N$23-$E$15+$D$15)*W23</f>
        <v>482.86399999999992</v>
      </c>
    </row>
    <row r="24" spans="2:24" x14ac:dyDescent="0.25">
      <c r="C24" s="62" t="s">
        <v>90</v>
      </c>
      <c r="D24" s="102">
        <v>32000</v>
      </c>
      <c r="E24" s="101">
        <v>4.4215499999999998E-2</v>
      </c>
      <c r="M24" s="62" t="s">
        <v>90</v>
      </c>
      <c r="N24" s="102">
        <f t="shared" si="0"/>
        <v>32000</v>
      </c>
      <c r="O24" s="101">
        <f t="shared" si="0"/>
        <v>4.4215499999999998E-2</v>
      </c>
      <c r="P24" s="100">
        <f>$N24*O24</f>
        <v>1414.896</v>
      </c>
      <c r="Q24" s="99">
        <f>$O24</f>
        <v>4.4215499999999998E-2</v>
      </c>
      <c r="R24" s="98">
        <f>$N24*Q24</f>
        <v>1414.896</v>
      </c>
      <c r="S24" s="99">
        <f>$O24</f>
        <v>4.4215499999999998E-2</v>
      </c>
      <c r="T24" s="98">
        <f>$N24*S24</f>
        <v>1414.896</v>
      </c>
      <c r="U24" s="99">
        <f>$O24</f>
        <v>4.4215499999999998E-2</v>
      </c>
      <c r="V24" s="98">
        <f>$N24*U24</f>
        <v>1414.896</v>
      </c>
      <c r="W24" s="99">
        <f>$O24</f>
        <v>4.4215499999999998E-2</v>
      </c>
      <c r="X24" s="98">
        <f>$N24*W24</f>
        <v>1414.896</v>
      </c>
    </row>
    <row r="25" spans="2:24" x14ac:dyDescent="0.25">
      <c r="C25" s="62" t="s">
        <v>89</v>
      </c>
      <c r="D25" s="102">
        <v>12478</v>
      </c>
      <c r="E25" s="101">
        <v>3.2000000000000001E-2</v>
      </c>
      <c r="M25" s="62" t="s">
        <v>89</v>
      </c>
      <c r="N25" s="102">
        <f t="shared" si="0"/>
        <v>12478</v>
      </c>
      <c r="O25" s="101">
        <f t="shared" si="0"/>
        <v>3.2000000000000001E-2</v>
      </c>
      <c r="P25" s="100">
        <f>$N25*O25</f>
        <v>399.29599999999999</v>
      </c>
      <c r="Q25" s="99">
        <f>$O25</f>
        <v>3.2000000000000001E-2</v>
      </c>
      <c r="R25" s="98">
        <f>$N25*Q25</f>
        <v>399.29599999999999</v>
      </c>
      <c r="S25" s="99">
        <f>$O25</f>
        <v>3.2000000000000001E-2</v>
      </c>
      <c r="T25" s="98">
        <f>$N25*S25</f>
        <v>399.29599999999999</v>
      </c>
      <c r="U25" s="99">
        <f>$O25</f>
        <v>3.2000000000000001E-2</v>
      </c>
      <c r="V25" s="98">
        <f>$N25*U25</f>
        <v>399.29599999999999</v>
      </c>
      <c r="W25" s="99">
        <f>$O25</f>
        <v>3.2000000000000001E-2</v>
      </c>
      <c r="X25" s="98">
        <f>$N25*W25</f>
        <v>399.29599999999999</v>
      </c>
    </row>
    <row r="26" spans="2:24" x14ac:dyDescent="0.25">
      <c r="C26" s="62" t="s">
        <v>88</v>
      </c>
      <c r="D26" s="104">
        <v>2220</v>
      </c>
      <c r="E26" s="103">
        <v>0.05</v>
      </c>
      <c r="M26" s="62" t="s">
        <v>88</v>
      </c>
      <c r="N26" s="102">
        <f t="shared" si="0"/>
        <v>2220</v>
      </c>
      <c r="O26" s="101">
        <f t="shared" si="0"/>
        <v>0.05</v>
      </c>
      <c r="P26" s="100">
        <f>$N26*O26</f>
        <v>111</v>
      </c>
      <c r="Q26" s="99">
        <f>$O26</f>
        <v>0.05</v>
      </c>
      <c r="R26" s="98">
        <f>$N26*Q26</f>
        <v>111</v>
      </c>
      <c r="S26" s="99">
        <f>$O26</f>
        <v>0.05</v>
      </c>
      <c r="T26" s="98">
        <f>$N26*S26</f>
        <v>111</v>
      </c>
      <c r="U26" s="99">
        <f>$O26</f>
        <v>0.05</v>
      </c>
      <c r="V26" s="98">
        <f>$N26*U26</f>
        <v>111</v>
      </c>
      <c r="W26" s="99">
        <f>$O26</f>
        <v>0.05</v>
      </c>
      <c r="X26" s="98">
        <f>$N26*W26</f>
        <v>111</v>
      </c>
    </row>
    <row r="27" spans="2:24" x14ac:dyDescent="0.25">
      <c r="O27" s="89" t="s">
        <v>87</v>
      </c>
      <c r="P27" s="97">
        <f>P22+SQRT(P23^2+P24^2+P25^2+P26^2)</f>
        <v>1602.1500388080701</v>
      </c>
      <c r="Q27" s="97"/>
      <c r="R27" s="96">
        <f>R22+SQRT(R23^2+R24^2+R25^2+R26^2)</f>
        <v>1601.3210372921958</v>
      </c>
      <c r="S27" s="97"/>
      <c r="T27" s="96">
        <f>T22+SQRT(T23^2+T24^2+T25^2+T26^2)</f>
        <v>1600.4824201260776</v>
      </c>
      <c r="U27" s="97"/>
      <c r="V27" s="96">
        <f>V22+SQRT(V23^2+V24^2+V25^2+V26^2)</f>
        <v>1598.476955049576</v>
      </c>
      <c r="W27" s="97"/>
      <c r="X27" s="96">
        <f>X22+SQRT(X23^2+X24^2+X25^2+X26^2)</f>
        <v>1590.3715047459507</v>
      </c>
    </row>
    <row r="28" spans="2:24" x14ac:dyDescent="0.25">
      <c r="C28" s="62" t="s">
        <v>86</v>
      </c>
      <c r="E28" s="95">
        <v>5527</v>
      </c>
      <c r="O28" s="89" t="s">
        <v>86</v>
      </c>
      <c r="P28" s="94">
        <f>E28</f>
        <v>5527</v>
      </c>
      <c r="Q28" s="94"/>
      <c r="R28" s="93">
        <f>$E$28-$E$12+$D$12</f>
        <v>5522</v>
      </c>
      <c r="S28" s="94"/>
      <c r="T28" s="93">
        <f>$E$28-$E$13+$D$13</f>
        <v>5517</v>
      </c>
      <c r="U28" s="94"/>
      <c r="V28" s="93">
        <f>$E$28-$E$14+$D$14</f>
        <v>5523</v>
      </c>
      <c r="W28" s="94"/>
      <c r="X28" s="93">
        <f>$E$28-$E$15+$D$15</f>
        <v>5523</v>
      </c>
    </row>
    <row r="29" spans="2:24" x14ac:dyDescent="0.25">
      <c r="O29" s="89" t="s">
        <v>85</v>
      </c>
      <c r="P29" s="92">
        <f>P28/P27</f>
        <v>3.4497393291029392</v>
      </c>
      <c r="Q29" s="92"/>
      <c r="R29" s="91">
        <f>R28/R27</f>
        <v>3.4484028320377278</v>
      </c>
      <c r="S29" s="92"/>
      <c r="T29" s="91">
        <f>T28/T27</f>
        <v>3.4470856603132196</v>
      </c>
      <c r="U29" s="92"/>
      <c r="V29" s="91">
        <f>V28/V27</f>
        <v>3.4551639812841137</v>
      </c>
      <c r="W29" s="92"/>
      <c r="X29" s="91">
        <f>X28/X27</f>
        <v>3.4727734894132523</v>
      </c>
    </row>
    <row r="30" spans="2:24" x14ac:dyDescent="0.25">
      <c r="B30" s="64" t="s">
        <v>55</v>
      </c>
      <c r="O30" s="89" t="s">
        <v>84</v>
      </c>
      <c r="Q30" s="82"/>
      <c r="R30" s="90">
        <f>R29-$P$29</f>
        <v>-1.3364970652114394E-3</v>
      </c>
      <c r="S30" s="82"/>
      <c r="T30" s="90">
        <f>T29-$P$29</f>
        <v>-2.6536687897196209E-3</v>
      </c>
      <c r="U30" s="82"/>
      <c r="V30" s="90">
        <f>V29-$P$29</f>
        <v>5.4246521811744941E-3</v>
      </c>
      <c r="W30" s="82"/>
      <c r="X30" s="90">
        <f>X29-$P$29</f>
        <v>2.3034160310313023E-2</v>
      </c>
    </row>
    <row r="31" spans="2:24" x14ac:dyDescent="0.25">
      <c r="B31" s="62" t="s">
        <v>83</v>
      </c>
      <c r="C31" s="62" t="s">
        <v>82</v>
      </c>
      <c r="O31" s="89" t="s">
        <v>81</v>
      </c>
      <c r="R31" s="88">
        <f>R29/$P$29-1</f>
        <v>-3.8741972587219564E-4</v>
      </c>
      <c r="T31" s="88">
        <f>T29/$P$29-1</f>
        <v>-7.6923748044743778E-4</v>
      </c>
      <c r="V31" s="88">
        <f>V29/$P$29-1</f>
        <v>1.5724817627265075E-3</v>
      </c>
      <c r="X31" s="88">
        <f>X29/$P$29-1</f>
        <v>6.6770727040128541E-3</v>
      </c>
    </row>
    <row r="32" spans="2:24" x14ac:dyDescent="0.25">
      <c r="C32" s="62" t="s">
        <v>80</v>
      </c>
    </row>
    <row r="33" spans="14:18" x14ac:dyDescent="0.25">
      <c r="N33" s="84"/>
    </row>
    <row r="34" spans="14:18" x14ac:dyDescent="0.25">
      <c r="N34" s="83" t="s">
        <v>79</v>
      </c>
      <c r="O34" s="87"/>
      <c r="P34" s="87"/>
      <c r="Q34" s="87"/>
      <c r="R34" s="87"/>
    </row>
    <row r="35" spans="14:18" x14ac:dyDescent="0.25">
      <c r="N35" s="83" t="s">
        <v>78</v>
      </c>
      <c r="O35" s="86"/>
      <c r="P35" s="86"/>
      <c r="Q35" s="86"/>
      <c r="R35" s="86"/>
    </row>
    <row r="36" spans="14:18" x14ac:dyDescent="0.25">
      <c r="O36" s="85"/>
      <c r="P36" s="85"/>
      <c r="Q36" s="85"/>
      <c r="R36" s="85"/>
    </row>
    <row r="37" spans="14:18" x14ac:dyDescent="0.25">
      <c r="N37" s="83" t="s">
        <v>77</v>
      </c>
      <c r="O37" s="84"/>
      <c r="P37" s="84"/>
      <c r="Q37" s="84"/>
      <c r="R37" s="84"/>
    </row>
    <row r="38" spans="14:18" x14ac:dyDescent="0.25">
      <c r="N38" s="83" t="s">
        <v>76</v>
      </c>
      <c r="O38" s="82"/>
      <c r="P38" s="82"/>
      <c r="Q38" s="82"/>
      <c r="R38" s="82"/>
    </row>
    <row r="39" spans="14:18" x14ac:dyDescent="0.25">
      <c r="O39" s="82"/>
      <c r="P39" s="82"/>
      <c r="Q39" s="82"/>
      <c r="R39" s="82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0FD2C-1DBE-4285-B10F-A38EADBDFFF0}">
  <sheetPr>
    <tabColor rgb="FF0000FF"/>
  </sheetPr>
  <dimension ref="A1:C32"/>
  <sheetViews>
    <sheetView tabSelected="1" workbookViewId="0"/>
  </sheetViews>
  <sheetFormatPr defaultColWidth="8.7109375" defaultRowHeight="15.75" x14ac:dyDescent="0.25"/>
  <cols>
    <col min="1" max="1" width="22.42578125" style="62" customWidth="1"/>
    <col min="2" max="2" width="13.5703125" style="62" customWidth="1"/>
    <col min="3" max="3" width="13.42578125" style="62" customWidth="1"/>
    <col min="4" max="16384" width="8.7109375" style="62"/>
  </cols>
  <sheetData>
    <row r="1" spans="1:2" x14ac:dyDescent="0.25">
      <c r="A1" s="127" t="s">
        <v>48</v>
      </c>
    </row>
    <row r="2" spans="1:2" x14ac:dyDescent="0.25">
      <c r="A2" s="127" t="s">
        <v>47</v>
      </c>
    </row>
    <row r="3" spans="1:2" x14ac:dyDescent="0.25">
      <c r="A3" s="127" t="s">
        <v>46</v>
      </c>
    </row>
    <row r="4" spans="1:2" x14ac:dyDescent="0.25">
      <c r="A4" s="127" t="s">
        <v>45</v>
      </c>
    </row>
    <row r="5" spans="1:2" x14ac:dyDescent="0.25">
      <c r="A5" s="127" t="s">
        <v>44</v>
      </c>
    </row>
    <row r="6" spans="1:2" x14ac:dyDescent="0.25">
      <c r="A6" s="127" t="s">
        <v>43</v>
      </c>
    </row>
    <row r="8" spans="1:2" x14ac:dyDescent="0.25">
      <c r="A8" s="64" t="s">
        <v>116</v>
      </c>
    </row>
    <row r="10" spans="1:2" x14ac:dyDescent="0.25">
      <c r="A10" s="62" t="s">
        <v>115</v>
      </c>
    </row>
    <row r="12" spans="1:2" x14ac:dyDescent="0.25">
      <c r="A12" s="62" t="s">
        <v>114</v>
      </c>
    </row>
    <row r="13" spans="1:2" x14ac:dyDescent="0.25">
      <c r="A13" s="62" t="s">
        <v>113</v>
      </c>
    </row>
    <row r="15" spans="1:2" x14ac:dyDescent="0.25">
      <c r="A15" s="62" t="s">
        <v>112</v>
      </c>
      <c r="B15" s="126">
        <v>75000000</v>
      </c>
    </row>
    <row r="17" spans="1:3" x14ac:dyDescent="0.25">
      <c r="A17" s="62" t="s">
        <v>111</v>
      </c>
      <c r="C17" s="125"/>
    </row>
    <row r="20" spans="1:3" x14ac:dyDescent="0.25">
      <c r="A20" s="62" t="s">
        <v>110</v>
      </c>
    </row>
    <row r="22" spans="1:3" x14ac:dyDescent="0.25">
      <c r="A22" s="62" t="s">
        <v>109</v>
      </c>
    </row>
    <row r="24" spans="1:3" x14ac:dyDescent="0.25">
      <c r="A24" s="62" t="s">
        <v>108</v>
      </c>
      <c r="B24" s="82">
        <v>0.03</v>
      </c>
    </row>
    <row r="25" spans="1:3" x14ac:dyDescent="0.25">
      <c r="A25" s="62" t="s">
        <v>107</v>
      </c>
      <c r="B25" s="82">
        <v>7.4999999999999997E-3</v>
      </c>
    </row>
    <row r="26" spans="1:3" x14ac:dyDescent="0.25">
      <c r="A26" s="62" t="s">
        <v>106</v>
      </c>
      <c r="B26" s="82">
        <v>0.1</v>
      </c>
    </row>
    <row r="28" spans="1:3" x14ac:dyDescent="0.25">
      <c r="A28" s="62" t="s">
        <v>105</v>
      </c>
      <c r="C28" s="125"/>
    </row>
    <row r="30" spans="1:3" x14ac:dyDescent="0.25">
      <c r="A30" s="62" t="s">
        <v>104</v>
      </c>
      <c r="C30" s="125"/>
    </row>
    <row r="32" spans="1:3" x14ac:dyDescent="0.25">
      <c r="A32" s="62" t="s">
        <v>103</v>
      </c>
      <c r="C32" s="125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072982E99EA46A6A02EB1A8F3E01F" ma:contentTypeVersion="0" ma:contentTypeDescription="Create a new document." ma:contentTypeScope="" ma:versionID="e27d0bd82a4622a0f99bca38b27905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F766FC-B640-4E8E-A102-20E3459CFF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BA44F7-FF5A-406F-9EAB-460A22F965E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7E8576-2B1E-4B09-BD3E-50ABB89F7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 (c)(i), (ii), (iii)</vt:lpstr>
      <vt:lpstr>Q4 (a)(i)</vt:lpstr>
      <vt:lpstr>Q4 (b)(ii)</vt:lpstr>
      <vt:lpstr>Q8 (a)(c)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Aleshia Zionce</dc:creator>
  <cp:lastModifiedBy>A Zionce</cp:lastModifiedBy>
  <cp:lastPrinted>2018-04-06T02:32:32Z</cp:lastPrinted>
  <dcterms:created xsi:type="dcterms:W3CDTF">2013-02-07T13:09:41Z</dcterms:created>
  <dcterms:modified xsi:type="dcterms:W3CDTF">2022-09-16T16:14:27Z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0x010100143072982E99EA46A6A02EB1A8F3E01F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MSIP_Label_3b4f6feb-bc60-48e1-9a65-8f26ae8b4956_Enabled">
    <vt:lpwstr>True</vt:lpwstr>
  </property>
  <property fmtid="{D5CDD505-2E9C-101B-9397-08002B2CF9AE}" pid="5" name="MSIP_Label_3b4f6feb-bc60-48e1-9a65-8f26ae8b4956_SiteId">
    <vt:lpwstr>3bea478c-1684-4a8c-8e85-045ec54ba430</vt:lpwstr>
  </property>
  <property fmtid="{D5CDD505-2E9C-101B-9397-08002B2CF9AE}" pid="6" name="MSIP_Label_3b4f6feb-bc60-48e1-9a65-8f26ae8b4956_Owner">
    <vt:lpwstr>Gifford.Nick@principal.com</vt:lpwstr>
  </property>
  <property fmtid="{D5CDD505-2E9C-101B-9397-08002B2CF9AE}" pid="7" name="MSIP_Label_3b4f6feb-bc60-48e1-9a65-8f26ae8b4956_SetDate">
    <vt:lpwstr>2018-11-15T13:14:37.5655211Z</vt:lpwstr>
  </property>
  <property fmtid="{D5CDD505-2E9C-101B-9397-08002B2CF9AE}" pid="8" name="MSIP_Label_3b4f6feb-bc60-48e1-9a65-8f26ae8b4956_Name">
    <vt:lpwstr>Public</vt:lpwstr>
  </property>
  <property fmtid="{D5CDD505-2E9C-101B-9397-08002B2CF9AE}" pid="9" name="MSIP_Label_3b4f6feb-bc60-48e1-9a65-8f26ae8b4956_Application">
    <vt:lpwstr>Microsoft Azure Information Protection</vt:lpwstr>
  </property>
  <property fmtid="{D5CDD505-2E9C-101B-9397-08002B2CF9AE}" pid="10" name="MSIP_Label_3b4f6feb-bc60-48e1-9a65-8f26ae8b4956_Extended_MSFT_Method">
    <vt:lpwstr>Manual</vt:lpwstr>
  </property>
  <property fmtid="{D5CDD505-2E9C-101B-9397-08002B2CF9AE}" pid="11" name="MSIP_Label_af49516a-7525-4936-8880-b1dc1e580865_Enabled">
    <vt:lpwstr>True</vt:lpwstr>
  </property>
  <property fmtid="{D5CDD505-2E9C-101B-9397-08002B2CF9AE}" pid="12" name="MSIP_Label_af49516a-7525-4936-8880-b1dc1e580865_SiteId">
    <vt:lpwstr>3bea478c-1684-4a8c-8e85-045ec54ba430</vt:lpwstr>
  </property>
  <property fmtid="{D5CDD505-2E9C-101B-9397-08002B2CF9AE}" pid="13" name="MSIP_Label_af49516a-7525-4936-8880-b1dc1e580865_Owner">
    <vt:lpwstr>Gifford.Nick@principal.com</vt:lpwstr>
  </property>
  <property fmtid="{D5CDD505-2E9C-101B-9397-08002B2CF9AE}" pid="14" name="MSIP_Label_af49516a-7525-4936-8880-b1dc1e580865_SetDate">
    <vt:lpwstr>2018-11-15T13:14:37.5655211Z</vt:lpwstr>
  </property>
  <property fmtid="{D5CDD505-2E9C-101B-9397-08002B2CF9AE}" pid="15" name="MSIP_Label_af49516a-7525-4936-8880-b1dc1e580865_Name">
    <vt:lpwstr>Non-visible label</vt:lpwstr>
  </property>
  <property fmtid="{D5CDD505-2E9C-101B-9397-08002B2CF9AE}" pid="16" name="MSIP_Label_af49516a-7525-4936-8880-b1dc1e580865_Application">
    <vt:lpwstr>Microsoft Azure Information Protection</vt:lpwstr>
  </property>
  <property fmtid="{D5CDD505-2E9C-101B-9397-08002B2CF9AE}" pid="17" name="MSIP_Label_af49516a-7525-4936-8880-b1dc1e580865_Parent">
    <vt:lpwstr>3b4f6feb-bc60-48e1-9a65-8f26ae8b4956</vt:lpwstr>
  </property>
  <property fmtid="{D5CDD505-2E9C-101B-9397-08002B2CF9AE}" pid="18" name="MSIP_Label_af49516a-7525-4936-8880-b1dc1e580865_Extended_MSFT_Method">
    <vt:lpwstr>Manual</vt:lpwstr>
  </property>
  <property fmtid="{D5CDD505-2E9C-101B-9397-08002B2CF9AE}" pid="19" name="Sensitivity">
    <vt:lpwstr>Public Non-visible label</vt:lpwstr>
  </property>
</Properties>
</file>